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935" firstSheet="5" activeTab="0"/>
  </bookViews>
  <sheets>
    <sheet name="ปิด2" sheetId="1" r:id="rId1"/>
    <sheet name="ปิด1" sheetId="2" r:id="rId2"/>
    <sheet name="งบทดลองหลัง" sheetId="3" r:id="rId3"/>
    <sheet name="แบบงบรายรับ-รายจ่าย" sheetId="4" r:id="rId4"/>
    <sheet name="กระดาษทำการ" sheetId="5" r:id="rId5"/>
    <sheet name="จ่ายขาดเงินสะสม" sheetId="6" r:id="rId6"/>
    <sheet name="เงินสะสม6" sheetId="7" r:id="rId7"/>
    <sheet name="รายจ่ายรอจ่าย5" sheetId="8" r:id="rId8"/>
    <sheet name="รายจ่ายค้างจ่าย4" sheetId="9" r:id="rId9"/>
    <sheet name="เงินรับฝาก2" sheetId="10" r:id="rId10"/>
    <sheet name="กระดาษทำการงบทรัพย์สิน" sheetId="11" r:id="rId11"/>
    <sheet name="งบทรัพย์สิน" sheetId="12" r:id="rId12"/>
    <sheet name="งบแสดงฐานะการเงิน" sheetId="13" r:id="rId13"/>
    <sheet name="รายละเอียดมัดจำประกันสัญญา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<sst xmlns="http://schemas.openxmlformats.org/spreadsheetml/2006/main" count="562" uniqueCount="395">
  <si>
    <t>องค์การบริหารส่วนตำบลหูล่อง  อำเภอปากพนัง  จังหวัดนครศรีธรรมราช</t>
  </si>
  <si>
    <t>ประมาณการ</t>
  </si>
  <si>
    <t>รายรับจริง</t>
  </si>
  <si>
    <t xml:space="preserve">             +</t>
  </si>
  <si>
    <t xml:space="preserve">             -</t>
  </si>
  <si>
    <t>สูง</t>
  </si>
  <si>
    <t>ต่ำ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</si>
  <si>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</si>
  <si>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</si>
  <si>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</si>
  <si>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</si>
  <si>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</si>
  <si>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</si>
  <si>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</si>
  <si>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</si>
  <si>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</si>
  <si>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</si>
  <si>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</si>
  <si>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</si>
  <si>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</si>
  <si>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</si>
  <si>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</si>
  <si>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</si>
  <si>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</si>
  <si>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</si>
  <si>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</si>
  <si>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รายรับ                    รายจ่าย</t>
  </si>
  <si>
    <t xml:space="preserve">  +</t>
  </si>
  <si>
    <t xml:space="preserve">  -</t>
  </si>
  <si>
    <t>(ต่ำกว่า)</t>
  </si>
  <si>
    <t>งบแสดงฐานะการเงิน</t>
  </si>
  <si>
    <t>ทรัพย์สิน</t>
  </si>
  <si>
    <t>หนี้สินแลเงินสะสม</t>
  </si>
  <si>
    <t>รายได้ค้างรับ</t>
  </si>
  <si>
    <t>เงินสด</t>
  </si>
  <si>
    <t>เงินรับฝาก</t>
  </si>
  <si>
    <t>รายจ่ายค้างจ่าย</t>
  </si>
  <si>
    <t>เงินรอจ่าย</t>
  </si>
  <si>
    <t>ทุนสำรองเงินสะสม</t>
  </si>
  <si>
    <t>องค์การบริหารส่วนตำบลหูล่อง</t>
  </si>
  <si>
    <t>กระดาษทำการ</t>
  </si>
  <si>
    <t>รายการ</t>
  </si>
  <si>
    <t>รหัส</t>
  </si>
  <si>
    <t>บัญชี</t>
  </si>
  <si>
    <t>งบทดลอง</t>
  </si>
  <si>
    <t>(ปรับปรุง)</t>
  </si>
  <si>
    <t>ใบผ่านรายการบัญชีทั่วไป</t>
  </si>
  <si>
    <t>(ปิดบัญชี)</t>
  </si>
  <si>
    <t>งบทดลอง (หลังปิดบัญชี)</t>
  </si>
  <si>
    <t>เดบิต</t>
  </si>
  <si>
    <t>เครดิต</t>
  </si>
  <si>
    <t>ค่าสาธารณูปโภค</t>
  </si>
  <si>
    <t>เงินอุดหนุนทั่วไประบุวัตถุประสงค์</t>
  </si>
  <si>
    <t>เงินอุดหนุนเฉพาะกิจ</t>
  </si>
  <si>
    <t>รายรับ</t>
  </si>
  <si>
    <t>เงินสะสม</t>
  </si>
  <si>
    <t>เงินทุนสำรองเงินสะสม</t>
  </si>
  <si>
    <t>ลูกหนี้เงินยืมเงินงบประมาณ</t>
  </si>
  <si>
    <t>จำนวนเงิน</t>
  </si>
  <si>
    <t>หมวด/ประเภท</t>
  </si>
  <si>
    <t>ก่อหนี้ผูกพัน</t>
  </si>
  <si>
    <t>ไม่ก่อหนี้ผูกพัน</t>
  </si>
  <si>
    <t>เบิกจ่ายแล้ว</t>
  </si>
  <si>
    <t>คงเหลือ</t>
  </si>
  <si>
    <t>หมายเหตุ</t>
  </si>
  <si>
    <t>รวมทั้งสิ้น</t>
  </si>
  <si>
    <t>งบทรัพย์สิน</t>
  </si>
  <si>
    <t>ประเภททรัพย์สิน</t>
  </si>
  <si>
    <t>ยกมาจากงวด</t>
  </si>
  <si>
    <t>งวดก่อน</t>
  </si>
  <si>
    <t>รับเพิ่ม</t>
  </si>
  <si>
    <t>งวดนี้</t>
  </si>
  <si>
    <t>จำหน่าย</t>
  </si>
  <si>
    <t>ยกไปงวด</t>
  </si>
  <si>
    <t>หน้า</t>
  </si>
  <si>
    <t>ทรัพย์สินเกิดจาก</t>
  </si>
  <si>
    <t>จำนวน</t>
  </si>
  <si>
    <t>อสังหาริมทรัพย์</t>
  </si>
  <si>
    <t>โรงจอดรถ</t>
  </si>
  <si>
    <t>ถังเก็บน้ำฝน</t>
  </si>
  <si>
    <t>ถังเก็บน้ำใช้</t>
  </si>
  <si>
    <t>ประปาผิวดินขนาดใหญ่</t>
  </si>
  <si>
    <t>สังหาริมทรัพย์</t>
  </si>
  <si>
    <t xml:space="preserve"> - เครื่องใช้สำนักงาน</t>
  </si>
  <si>
    <t xml:space="preserve"> - ครุภัณฑ์สำนักงาน</t>
  </si>
  <si>
    <t xml:space="preserve"> - ครุภัณฑ์พาหนะ</t>
  </si>
  <si>
    <t xml:space="preserve"> - ครุภัณฑ์โฆษณาและเผยแพร่</t>
  </si>
  <si>
    <t xml:space="preserve"> - ครุภัณฑ์งานบ้านงานครัว</t>
  </si>
  <si>
    <t xml:space="preserve"> - ครุภัณฑ์ไฟฟ้าและวิทยุ</t>
  </si>
  <si>
    <t xml:space="preserve"> - ครุภัณฑ์คอมพิวเตอร์</t>
  </si>
  <si>
    <t xml:space="preserve"> - ครุภัณฑ์สำรวจ</t>
  </si>
  <si>
    <t>ก.รายได้ของ อบต.</t>
  </si>
  <si>
    <t>ข.เงินอุดหนุนทั่วไป</t>
  </si>
  <si>
    <t xml:space="preserve">   จากรัฐบาล</t>
  </si>
  <si>
    <t>ค.รับจากหน่วยงานอื่น</t>
  </si>
  <si>
    <t>ง. เงินสะสม</t>
  </si>
  <si>
    <t xml:space="preserve">   ระบุวัตถุประสงค์</t>
  </si>
  <si>
    <t>ช. เงินอุดหนุนเฉพาะกิจ</t>
  </si>
  <si>
    <t>จ.สำรองเงินรายรับ</t>
  </si>
  <si>
    <t>ฉ.เงินอุดหนุนทั่วไป</t>
  </si>
  <si>
    <t>(ลงชื่อ)  ......................................</t>
  </si>
  <si>
    <t xml:space="preserve">          (นางสาวพนิดา  ขนานชี)</t>
  </si>
  <si>
    <t xml:space="preserve"> (ลงชื่อ) ..........................................</t>
  </si>
  <si>
    <t xml:space="preserve">             (นายฐิตติพงศ์  คงช่วย)</t>
  </si>
  <si>
    <t xml:space="preserve">        ปลัดองค์การบริหารส่วนตำบล</t>
  </si>
  <si>
    <t xml:space="preserve">  (ลงชื่อ)........................................</t>
  </si>
  <si>
    <t>กระดาษทำการงบทรัพย์สิน</t>
  </si>
  <si>
    <t>ราคาทรัพย์สิน</t>
  </si>
  <si>
    <t>แหล่งที่มาของทรัพย์สิน</t>
  </si>
  <si>
    <t>091</t>
  </si>
  <si>
    <t>3002</t>
  </si>
  <si>
    <t>ลูกหนี้เงินยืมเงินงสะสม</t>
  </si>
  <si>
    <t>704</t>
  </si>
  <si>
    <t>รายงานรายจ่ายที่ได้รับอนุมัติให้จ่ายจากเงินสะสม</t>
  </si>
  <si>
    <t>จำนวนเงินที่ได้รับอนุมัติ</t>
  </si>
  <si>
    <t>จ่ายขาด</t>
  </si>
  <si>
    <t>ยืมเงินสะสม</t>
  </si>
  <si>
    <t>ยอดยกมา</t>
  </si>
  <si>
    <t>เงินอุดหนุนทั่วไประบุวัตถุประสงค์ค้างจ่าย</t>
  </si>
  <si>
    <t>เงินอุดหนุนแฉพาะกิจค้างจ่าย</t>
  </si>
  <si>
    <t>xxx</t>
  </si>
  <si>
    <t xml:space="preserve"> - ครุภัณฑ์การเกษตร</t>
  </si>
  <si>
    <t xml:space="preserve"> - ครุภัณฑ์วิทยาศาสตร์และการแพทย์</t>
  </si>
  <si>
    <t xml:space="preserve"> - ครุภัณฑ์อื่น</t>
  </si>
  <si>
    <t xml:space="preserve"> - ครุภัณท์การเกษตร</t>
  </si>
  <si>
    <t>รายจ่ายรอจ่าย</t>
  </si>
  <si>
    <t>รวม ทั้งสิ้น</t>
  </si>
  <si>
    <t>อาคารสำนักงาน อบต.หูล่อง</t>
  </si>
  <si>
    <t>อาคารห้องประชุม  อบต.หูล่อง</t>
  </si>
  <si>
    <t>อาคารเก็บวัสดุอุปกรณ์ไฟฟ้า</t>
  </si>
  <si>
    <t>อาคาร สำนักงานอบต.หูล่อง</t>
  </si>
  <si>
    <t>อาคารห้องประชุม อบต.หูล่อง</t>
  </si>
  <si>
    <t>เลขที่ฎีกา</t>
  </si>
  <si>
    <t>สำนักงานปลัด</t>
  </si>
  <si>
    <t xml:space="preserve">     -</t>
  </si>
  <si>
    <t xml:space="preserve">      -</t>
  </si>
  <si>
    <t>ผู้จัดทำ</t>
  </si>
  <si>
    <t>ผู้ตรวจสอบ</t>
  </si>
  <si>
    <t>ลำดับ</t>
  </si>
  <si>
    <t>ที่</t>
  </si>
  <si>
    <t>หมวดค่าที่ดินและสิ่งกสร้าง/ประเภทงานถนน</t>
  </si>
  <si>
    <t>ยังไม่ได้</t>
  </si>
  <si>
    <t>ก่อหนี้</t>
  </si>
  <si>
    <t>ลูกหนี้ภาษีบำรุงท้องที่</t>
  </si>
  <si>
    <t>ลูกหนี้ค่าน้ำประปา</t>
  </si>
  <si>
    <t>งบทดลอง (หลังปรับปรุง)</t>
  </si>
  <si>
    <t>110100</t>
  </si>
  <si>
    <t>110201</t>
  </si>
  <si>
    <t>120300</t>
  </si>
  <si>
    <t>110300</t>
  </si>
  <si>
    <t>110602</t>
  </si>
  <si>
    <t>110604</t>
  </si>
  <si>
    <t>520000</t>
  </si>
  <si>
    <t>520600</t>
  </si>
  <si>
    <t>531000</t>
  </si>
  <si>
    <t>532000</t>
  </si>
  <si>
    <t>533000</t>
  </si>
  <si>
    <t>534000</t>
  </si>
  <si>
    <t>561000</t>
  </si>
  <si>
    <t>541000</t>
  </si>
  <si>
    <t>542000</t>
  </si>
  <si>
    <t>551000</t>
  </si>
  <si>
    <t>510000</t>
  </si>
  <si>
    <t>410000</t>
  </si>
  <si>
    <t>230100</t>
  </si>
  <si>
    <t>210402</t>
  </si>
  <si>
    <t>300000</t>
  </si>
  <si>
    <t>320000</t>
  </si>
  <si>
    <t>210500</t>
  </si>
  <si>
    <t>30000</t>
  </si>
  <si>
    <t xml:space="preserve">   ตำแหน่ง  หัวหน้าหน่วยงานคลัง</t>
  </si>
  <si>
    <t>+</t>
  </si>
  <si>
    <t>-</t>
  </si>
  <si>
    <t>รวมรายจ่ายจากเงินอุดหนุนที่รัฐบาลให้โดยระบุวัตถุประสงค์</t>
  </si>
  <si>
    <t>รายได้จัดเก็บเอง</t>
  </si>
  <si>
    <t>หมวดภาษีอากร</t>
  </si>
  <si>
    <t>หมวดค่าธรรมเนียม  ค่าปรับ  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</si>
  <si>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</si>
  <si>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</si>
  <si>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</si>
  <si>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</si>
  <si>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</si>
  <si>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</t>
  </si>
  <si>
    <t>รับ (Cr.)</t>
  </si>
  <si>
    <t>จ่าย (Dr.)</t>
  </si>
  <si>
    <t>ภาษีหัก ณ ที่จ่าย</t>
  </si>
  <si>
    <t xml:space="preserve">เงินมัดจำประกันสัญญา </t>
  </si>
  <si>
    <t>เงินค่าใช้จ่าย 5%</t>
  </si>
  <si>
    <t>เงินส่วนลด 6%</t>
  </si>
  <si>
    <t>เงินมัดจำประกันมาตรน้ำ</t>
  </si>
  <si>
    <t xml:space="preserve">เงินรับฝาก </t>
  </si>
  <si>
    <t>รหัสบัญชี</t>
  </si>
  <si>
    <t>เดบิท</t>
  </si>
  <si>
    <t>บัญชีค่าภาษีโรงเรือนและที่ดิน</t>
  </si>
  <si>
    <t>บัญชีค่าภาษีบำรุงท้องที่</t>
  </si>
  <si>
    <t>บัญชีค่าภาษีป้าย</t>
  </si>
  <si>
    <t>บัญชีค่าปรับ พ.ร.บ.จราจร</t>
  </si>
  <si>
    <t>บัญชีค่าปรับผิดสัญญา</t>
  </si>
  <si>
    <t>บัญชีค่าดอกเบี้ยเงินฝากธนาคาร</t>
  </si>
  <si>
    <t>บัญชีใบอนุญาตเกี่ยวกับการควบคุมอาคาร</t>
  </si>
  <si>
    <t>บัญชีค่าธรรมเนียมจดทะเบียนพาณิชย์</t>
  </si>
  <si>
    <t>บัญชีค่าธรรมเนียมขนและเก็บขยะมูลฝอย</t>
  </si>
  <si>
    <t>บัญชีภาษีมูลค่าเพิ่ม (1ใน9)</t>
  </si>
  <si>
    <t>บัญชีภาษีสุรา</t>
  </si>
  <si>
    <t>บัญชีค่าภาษีสรรพสามิต</t>
  </si>
  <si>
    <t>บัญชีค่าภาคหลวงแร่</t>
  </si>
  <si>
    <t>บัญชีค่าภาคหลวงปิโตรเลียม</t>
  </si>
  <si>
    <t>บัญชีภาษีมูลค่าเพิ่ม (พ.ร.บ.กำหนดแผนฯ)</t>
  </si>
  <si>
    <t>บัญชีค่าภาคหลวงป่าไม้</t>
  </si>
  <si>
    <t>บัญชีค่าธรรมเนียมจดทะเบียนสิทธิและนิติกรรมที่ดิน</t>
  </si>
  <si>
    <t>บัญชีค่าภาษีธุรกิจเฉพาะ</t>
  </si>
  <si>
    <t>บัญชีรายได้จากสาธารณูปโภคและการพาณิชย์</t>
  </si>
  <si>
    <t>บัญชีค่าขายแบบแปลน</t>
  </si>
  <si>
    <t xml:space="preserve">บัญชีรายได้เบ็ดเตล็ดอื่น ๆ </t>
  </si>
  <si>
    <t>บัญชีเงินอุดหนุนทั่วไป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</si>
  <si>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</si>
  <si>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</si>
  <si>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</si>
  <si>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</si>
  <si>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บัญชีค่าวัสดุ</t>
  </si>
  <si>
    <t>บัญชีค่าสาธารณูปโภค</t>
  </si>
  <si>
    <t>บัญชีเงินอุดหนุน</t>
  </si>
  <si>
    <t>บัญชีค่าครุภัณฑ์</t>
  </si>
  <si>
    <t>บัญชีค่าที่ดินและสิ่งก่อสร้าง</t>
  </si>
  <si>
    <t>บัญชีรายจ่ายอื่น</t>
  </si>
  <si>
    <t>บัญชีงบกลาง</t>
  </si>
  <si>
    <t>บัญชีเงินสะสม</t>
  </si>
  <si>
    <t>บัญชีเงินทุนสำรองเงินสะสม</t>
  </si>
  <si>
    <r>
      <t>คำอธิบาย</t>
    </r>
    <r>
      <rPr>
        <b/>
        <sz val="16"/>
        <rFont val="AngsanaUPC"/>
        <family val="1"/>
      </rPr>
      <t xml:space="preserve"> เพื่อบันทึก</t>
    </r>
  </si>
  <si>
    <t xml:space="preserve"> </t>
  </si>
  <si>
    <t>บัญชีรายจ่ายค้างจ่าย</t>
  </si>
  <si>
    <t>บัญชีลูกหนี้ภาษีบำรุงท้องที่</t>
  </si>
  <si>
    <t>ลำดับที่</t>
  </si>
  <si>
    <t>หมวดรายได้จากสาธารณูปโภคและการพาณิชย์</t>
  </si>
  <si>
    <t>บัญชีค่าใบอนุญาตทำการเก็บ ขนสิ่งปฎิกูลและมูลฝอย</t>
  </si>
  <si>
    <t xml:space="preserve">           ปิดบัญชีรายรับและบัญชีค่าใช้จ่ายเนื่องจากสิ้นปีงบประมาณรายจ่ายประจำปี พ.ศ. 2556</t>
  </si>
  <si>
    <t xml:space="preserve">           (นางกาญจนา   สุขเกษม)</t>
  </si>
  <si>
    <t xml:space="preserve">                  (นางสาวพนิดา  ขนานชี)</t>
  </si>
  <si>
    <t xml:space="preserve">           (นางกาญจนา    สุขเกษม)</t>
  </si>
  <si>
    <t>ณ วันที่ 30 กันยายน 2556</t>
  </si>
  <si>
    <t>ตั้งแต่วันที่  1 เดือน ตุลาคม พ.ศ. 2555  ถึง  วันที่ 30 เดือน กันยายน พ.ศ. 2556</t>
  </si>
  <si>
    <t>งบรายรับ - รายจ่าย  ตามงบประมาณประจำปี  2556</t>
  </si>
  <si>
    <t xml:space="preserve">                     ผู้อำนวยการกองคลัง                                    ปลัดองค์การบริหารส่วนตำบล</t>
  </si>
  <si>
    <t xml:space="preserve">      (ลงชื่อ)...........................................                       (ลงชื่อ) .....................................................</t>
  </si>
  <si>
    <t xml:space="preserve">                     (ลงชื่อ) ...............................................</t>
  </si>
  <si>
    <t xml:space="preserve">                                      (นายวิชิต  เกื้อบรรจง)</t>
  </si>
  <si>
    <t xml:space="preserve">               นายกองค์การบริหารส่วนตำบลหูล่อง</t>
  </si>
  <si>
    <t xml:space="preserve">                 (นางสาวพนิดา  ขนานชี)                                         (นายฐิตติพงศ์  คงช่วย)</t>
  </si>
  <si>
    <t>ประจำปีงบประมาณ พ.ศ.  2556</t>
  </si>
  <si>
    <t>ฎ.603/56</t>
  </si>
  <si>
    <t>ฎ.610/56</t>
  </si>
  <si>
    <t>ฎ.614/56</t>
  </si>
  <si>
    <t>ค่าตอบแทน ใช้สอยและวัสดุ (ค่าตอบแทน)</t>
  </si>
  <si>
    <t>กองช่าง</t>
  </si>
  <si>
    <t>กองคลัง</t>
  </si>
  <si>
    <t xml:space="preserve">            (ลงชื่อ)..................................................</t>
  </si>
  <si>
    <t xml:space="preserve">            ตำแหน่ง  นักวิชาการเงินและบัญชี</t>
  </si>
  <si>
    <t xml:space="preserve">                                                          (ลงชื่อ) ....................................................</t>
  </si>
  <si>
    <t xml:space="preserve">                   ตำแหน่ง  หัวหน้าหน่วยงานคลัง</t>
  </si>
  <si>
    <t>ปีงบประมาณ  2556</t>
  </si>
  <si>
    <t>หมวดครุภัณฑ์ที่ดินและสิ่งก่อสร้าง</t>
  </si>
  <si>
    <t>(ที่ดินและสิ่งก่อสร้าง)</t>
  </si>
  <si>
    <t>ประเภทงานขุดลอก</t>
  </si>
  <si>
    <t>ประเภทงานถนน</t>
  </si>
  <si>
    <t xml:space="preserve"> - โครงการขุดลอกเหมืองน้ำสาธารณะพร้อมวางท่อระบายน้ำ คสล.</t>
  </si>
  <si>
    <t>จำนวน  1 จุด หมู่ที่  5 ต.หูล่อง</t>
  </si>
  <si>
    <t xml:space="preserve"> - โครงการปรับปรุงถนนสายประชาสามัคคี หมู่ที่ 7 ต.หูล่อง</t>
  </si>
  <si>
    <t>ประเภทงานวางท่อ</t>
  </si>
  <si>
    <t xml:space="preserve"> -โครงการวางท่อทำทางข้ามคลองบางชอย จำนวน 2 จุด หมู่ที่ 3</t>
  </si>
  <si>
    <t>ต.หูล่อง</t>
  </si>
  <si>
    <t xml:space="preserve">หมวดค่าตอบแทน ใช้สอยและวัสดุ </t>
  </si>
  <si>
    <t>(ค่าวัสดุ)</t>
  </si>
  <si>
    <t xml:space="preserve"> - ค่าอาหารเสริม(นม)</t>
  </si>
  <si>
    <t xml:space="preserve"> - ค่าวัสดุสำนักงาน</t>
  </si>
  <si>
    <t xml:space="preserve">                                   (ลงชื่อ) ............................................</t>
  </si>
  <si>
    <t>เงินกองทุนโครงการเศรษฐกิจชุมชน</t>
  </si>
  <si>
    <t>เงินฝากธกส.อบต.หูล่อง(ออมทรัพย์)</t>
  </si>
  <si>
    <t>เงินฝากธกส.เงินทุนโครงการศ/กชุมชน(ออมทรัพย์)</t>
  </si>
  <si>
    <t xml:space="preserve">             (นายวิชิต  เกื้อบรรจง)</t>
  </si>
  <si>
    <t xml:space="preserve">              ผู้อำนวยการกองคลัง</t>
  </si>
  <si>
    <t xml:space="preserve">           นายกองค์การบริหารส่วนตำบลหูล่อง</t>
  </si>
  <si>
    <t>ณ  วันที่  30  กันยายน  2556</t>
  </si>
  <si>
    <t xml:space="preserve">                                                      องค์การบริหารส่วนตำบลหูล่อง    อำเภอปากพนัง    จังหวัดนครศรีธรรมราช                      </t>
  </si>
  <si>
    <t>(ลงชื่อ)  ......................................                        (ลงชื่อ).............................................          (ลงชื่อ).................................................</t>
  </si>
  <si>
    <t xml:space="preserve">           (นางสาวพนิดา  ขนานชี)                                     (นายฐิตติพงศ์  คงช่วย)                                (นายวิชิต  เกื้อบรรจง)</t>
  </si>
  <si>
    <t xml:space="preserve">            ผู้อำนวยการกองคลัง                                   ปลัอองค์การบริหารส่วนตำบล                   นายกองค์การบริหารส่วนตำบล</t>
  </si>
  <si>
    <t>เลขที่  63/2556</t>
  </si>
  <si>
    <t>วันที่  30 กันยายน 2556</t>
  </si>
  <si>
    <t>เลขที่  64/2556</t>
  </si>
  <si>
    <t>(นางกาญจนา  สุขเกษม)</t>
  </si>
  <si>
    <t xml:space="preserve">                         (นางสาวพนิดา  ขนานชี)</t>
  </si>
  <si>
    <t xml:space="preserve">                 (นางกาญจนา  สุขเกษม)</t>
  </si>
  <si>
    <t>ณ วันที่  30  กันยายน  2556</t>
  </si>
  <si>
    <t xml:space="preserve">                                    รวม</t>
  </si>
  <si>
    <t xml:space="preserve">                                                                  องค์การบริหารส่วนตำบลหูล่อง                              </t>
  </si>
  <si>
    <r>
      <t>บวก</t>
    </r>
    <r>
      <rPr>
        <sz val="16"/>
        <rFont val="Angsana New"/>
        <family val="1"/>
      </rPr>
      <t xml:space="preserve"> รับระหว่างปี</t>
    </r>
  </si>
  <si>
    <r>
      <t>บวก</t>
    </r>
    <r>
      <rPr>
        <sz val="16"/>
        <rFont val="Angsana New"/>
        <family val="1"/>
      </rPr>
      <t xml:space="preserve">  ลูกหนี้ภาษีบำรุงท้องที่</t>
    </r>
  </si>
  <si>
    <r>
      <t>บวก</t>
    </r>
    <r>
      <rPr>
        <sz val="16"/>
        <rFont val="Angsana New"/>
        <family val="1"/>
      </rPr>
      <t xml:space="preserve"> เงินอุดหนุนทั่วไปค้างจ่าย</t>
    </r>
  </si>
  <si>
    <r>
      <t>บวก</t>
    </r>
    <r>
      <rPr>
        <sz val="16"/>
        <rFont val="Angsana New"/>
        <family val="1"/>
      </rPr>
      <t xml:space="preserve">  รับจริงสูงกว่าจ่ายจริง</t>
    </r>
  </si>
  <si>
    <r>
      <t>หัก</t>
    </r>
    <r>
      <rPr>
        <sz val="16"/>
        <color indexed="10"/>
        <rFont val="Angsana New"/>
        <family val="1"/>
      </rPr>
      <t xml:space="preserve"> </t>
    </r>
    <r>
      <rPr>
        <sz val="16"/>
        <rFont val="Angsana New"/>
        <family val="1"/>
      </rPr>
      <t xml:space="preserve">  ทุนสำรองเงินสะสม</t>
    </r>
  </si>
  <si>
    <r>
      <t>หัก</t>
    </r>
    <r>
      <rPr>
        <sz val="16"/>
        <rFont val="Angsana New"/>
        <family val="1"/>
      </rPr>
      <t xml:space="preserve">   รายได้ค้างรับ</t>
    </r>
  </si>
  <si>
    <r>
      <t>หัก</t>
    </r>
    <r>
      <rPr>
        <sz val="16"/>
        <rFont val="Angsana New"/>
        <family val="1"/>
      </rPr>
      <t xml:space="preserve">  จ่ายขาดเงินสะสม</t>
    </r>
  </si>
  <si>
    <t>เงินสะสม  30  กันยายน  2556</t>
  </si>
  <si>
    <t>เงินสะสม 1 ตุลาคม 2555</t>
  </si>
  <si>
    <t xml:space="preserve">                                                                  องค์การบริหารส่วนตำบลหูล่อง                 </t>
  </si>
  <si>
    <t xml:space="preserve">                            ผู้จัดทำ</t>
  </si>
  <si>
    <t xml:space="preserve">                                         (ลงชื่อ)..........................................</t>
  </si>
  <si>
    <t xml:space="preserve">                                    ตำแหน่ง  นักวิชาการเงินและบัญชี</t>
  </si>
  <si>
    <t>เงินฝากธนาคาร ธกส.อบต.หูล่อง (ออมทรัพย์)</t>
  </si>
  <si>
    <t>เงินฝากธนาคาร ธกส.เงินทุนโครงการเศรษฐกิจชุมชน (ออมทรัพย์)</t>
  </si>
  <si>
    <t xml:space="preserve">ทุนทรัพย์สิน  </t>
  </si>
  <si>
    <t xml:space="preserve">ทรัพย์สินตามงบทรัพย์สิน </t>
  </si>
  <si>
    <t xml:space="preserve">                 ผู้อำนวยการกองคลัง                         ปลัดองค์การบริหารส่วนตำบล                              นายกองค์การบริหารส่วนตำบล</t>
  </si>
  <si>
    <t xml:space="preserve"> (ลงชื่อ) ............................................           (ลงชื่อ)....................................................                 (ลงชื่อ)..............................................</t>
  </si>
  <si>
    <t xml:space="preserve">องค์การบริหารส่วนตำบลหูล่อง  </t>
  </si>
  <si>
    <t>ประตูเปิด-ปิด ซอยข้างพระตำหนัก ม.5</t>
  </si>
  <si>
    <t xml:space="preserve"> -โครงการปรับปรุงและซ่อมแซมถนนสายบางดาน-บางไผ่ ม.7</t>
  </si>
  <si>
    <t xml:space="preserve"> - โครงการก่อสร้างถนน คสล. สายบางดาน-คลองกระบือ ม.7</t>
  </si>
  <si>
    <t xml:space="preserve"> -โครงการก่อสร้างถนน คสล.และวางท่อระบายน้ำ คสล.พร้อม</t>
  </si>
  <si>
    <t>หมวดค่าที่ดินและสิ่งกสร้าง/ประเภทงานบำบัดน้ำเสีย</t>
  </si>
  <si>
    <t xml:space="preserve"> - โครงการดูดตะกอนและทำความสะอาดอ่างเก็บน้ำ</t>
  </si>
  <si>
    <t xml:space="preserve"> - โครงการซ่อมแซมหลุมบ่อถนนสายชลประทาน 1 จาก กม.ที่</t>
  </si>
  <si>
    <t>0+000 - กม.ที่ 2+000 ม.4</t>
  </si>
  <si>
    <t xml:space="preserve"> - โครงการปรับปรุงถนนสายบางชอย-บางไผ่ ม.3</t>
  </si>
  <si>
    <t xml:space="preserve"> -โครงการซ่อมแซมหลุมบ่อสายสองพี่น้องเหนือ จาก กม.ที่ </t>
  </si>
  <si>
    <t xml:space="preserve"> 0+500  - กม.ที่ 1+500  ม.5</t>
  </si>
  <si>
    <t>การประชุมสภาอบต. สมัยสามัญ สมัยที่ 1</t>
  </si>
  <si>
    <t>ครั้งที่1/2554  ลงวันที่ 20 ธันวาคม 2554</t>
  </si>
  <si>
    <t>ครั้งที่ 1/2556 ลงวันที่ 14 กุมภาพันธ์ 2556</t>
  </si>
  <si>
    <t>การประชุมสภาอบต. สมัยสามัญ สมัยที่ 4</t>
  </si>
  <si>
    <t>ประจำปีงบประมาณ พ.ศ.2556</t>
  </si>
  <si>
    <t>เบิกจ่ายปี  2557</t>
  </si>
  <si>
    <t>บัญชีรายจ่ายรอจ่าย</t>
  </si>
  <si>
    <t>บัญชีเงินอุดหนุนทั่วไปค้างจ่าย</t>
  </si>
  <si>
    <t>เงินรับฝาก (หมายเหตุ 1)</t>
  </si>
  <si>
    <t>เงินสะสม (หมายเหตุ 2)</t>
  </si>
  <si>
    <t>รายจ่ายค้างจ่าย (หมายเหตุ 3)</t>
  </si>
  <si>
    <t>รายจ่ายรอจ่าย (หมายเหตุ 4)</t>
  </si>
  <si>
    <t>(หมายเหตุ 2)</t>
  </si>
  <si>
    <t>(หมายเหตุ 4)</t>
  </si>
  <si>
    <t>(หมายเหตุ 3)</t>
  </si>
  <si>
    <t>(หมายเหตุ 1)</t>
  </si>
  <si>
    <t xml:space="preserve">  ณ  วันที่ 1 - 30 กันยายน 2556</t>
  </si>
  <si>
    <t>เงินรับฝาก  (หมายเหตุ 1)</t>
  </si>
  <si>
    <t>รายจ่ายรอจ่าย   (หมายเหตุ 4)</t>
  </si>
  <si>
    <r>
      <t xml:space="preserve">เงินสะสม 1 ตุลาคม 2556 </t>
    </r>
    <r>
      <rPr>
        <b/>
        <sz val="14"/>
        <rFont val="Angsana New"/>
        <family val="1"/>
      </rPr>
      <t xml:space="preserve">  </t>
    </r>
    <r>
      <rPr>
        <sz val="14"/>
        <rFont val="Angsana New"/>
        <family val="1"/>
      </rPr>
      <t>(หมายเหตุ 2)</t>
    </r>
  </si>
  <si>
    <t xml:space="preserve">                   ปรับปรุงบัญชีเพื่อตั้งรายการใหม่ และโอนรายการต่าง ๆ เข้าเงินสะสม  ณ วันสิ้นปีงบประมาณ พ.ศ.2556</t>
  </si>
  <si>
    <t>ฝ่าย กองคลัง</t>
  </si>
  <si>
    <t>จำนวนเงิน (บาท)</t>
  </si>
  <si>
    <t xml:space="preserve">                                 องค์การบริหารส่วนตำบลหูล่อง                           </t>
  </si>
  <si>
    <t xml:space="preserve">             (นางสาวพนิดา  ขนานชี)                              (นายฐิตติพงศ์   คงช่วย)                                          (นายวิชิต  เกื้อบรรจง)</t>
  </si>
  <si>
    <t>รายชื่อเจ้าหนี้</t>
  </si>
  <si>
    <t>ครบกำหนด</t>
  </si>
  <si>
    <t>นายวิโรจน์  เทวบุรี</t>
  </si>
  <si>
    <t>โครงการขุดลอกคลองส่งน้ำศรีสมบูรณ์ ม.2</t>
  </si>
  <si>
    <t>หจก.นครรวมทรัพย์</t>
  </si>
  <si>
    <t>โครงการก่อสร้างอาคารเก็บวัสดุอุปกรณ์ไฟฟ้า</t>
  </si>
  <si>
    <t>โครงการต่อเติมอาคารสำนักงาน อบต.หูล่อง</t>
  </si>
  <si>
    <t>หจก.ส.สหกิจโชคปานทิพย์</t>
  </si>
  <si>
    <t>โครงการก่อสร้างถนนคสล.สายบ้านในไร่ ม.6</t>
  </si>
  <si>
    <t>ร้าน ส.นราธิป โดยนายชัยประสิทธิ์  แก้วเมือง</t>
  </si>
  <si>
    <t>โครงการปรับปรุงถนนสายบางชอย-บางไผ่ ม.3</t>
  </si>
  <si>
    <t xml:space="preserve">โครงการปรับปรุงถนนสายรอบวงแหวน ต่อจากถนนลาดยาง </t>
  </si>
  <si>
    <t>ที่ กม.5+040 ม.4 - กม.ที่ 7+040 ม.6</t>
  </si>
  <si>
    <t>นายจรูญ  นารอด</t>
  </si>
  <si>
    <t>โครงการปรับปรุงต่อเติมอาคารสำนักงาน อบต.</t>
  </si>
  <si>
    <t>หจก.ไตรทอง นครศรีฯ</t>
  </si>
  <si>
    <t>โครงการปรับปรุงถนนสายบางดาน-บางไผ่ ม.7</t>
  </si>
  <si>
    <t>ร้าน ส.ธรรมชาติ โดยนายสำราญ  ธรรมชาติ</t>
  </si>
  <si>
    <t xml:space="preserve">โครงการซ่อมแซมถนนทางสาธารณะประโยชน์ สายบ้านนายอำนวย </t>
  </si>
  <si>
    <t>โครงการซ่อมแซมหลุมบ่อถนนสายสองพี่น้องเหนือ</t>
  </si>
  <si>
    <t>ร้านอรุณไชย  โดยนายวิโรจน์  สุดภู่ทอง</t>
  </si>
  <si>
    <t>โครงการจ้างเหมาทำป้ายประชาสัมพันธ์ อบต.หูล่อง</t>
  </si>
  <si>
    <t>โครงการซ่อมแซมถนน สายคลองชลประทาน+สายอนามัยบ้านบางน้อง</t>
  </si>
  <si>
    <t>ร้านบุษบกการไฟฟ้า โดยนายอุเทน บุษบก</t>
  </si>
  <si>
    <t>โครงการจ้างซ่อมไฟฟ้าสาธารณะ ตำบลหูล่อง</t>
  </si>
  <si>
    <t>ร้านวยากรณ์บุญกาญจน์ โดยนายวยากรณ์  บุญกาญจน์</t>
  </si>
  <si>
    <t>โครงการซ่อมถนนสายขนำหย่อมและสายบ้านนางหนูนิด</t>
  </si>
  <si>
    <t>โครงการปรับปรุงถนนสายพรุบัว ม.5</t>
  </si>
  <si>
    <t>หจก.จักรมณีการโยธา</t>
  </si>
  <si>
    <t>โครงการปรับปรุงถนนสายบางชอย ม.3 - บางดาน ม.7</t>
  </si>
  <si>
    <t>โครงการก่อสร้างถนนคสล.สายบ้านคลองสุขุม ม.1</t>
  </si>
  <si>
    <t>นายสำราญ  บุญกาญจน์</t>
  </si>
  <si>
    <t>โครงการปรับปรุงถนนสายบางดาน-บ้านใหม่ ม.7</t>
  </si>
  <si>
    <t>โครงการปรับปรุงถนนสายคลองมัน ม.5</t>
  </si>
  <si>
    <t>ร้าน เอ็ม.เอส.โดยนายมนต์ชัย  ช่วยไทร</t>
  </si>
  <si>
    <t>โครงการปรับปรุงถนนสายเลียบคลองชลประทานพร้อมวางท่อระบายน้ำ</t>
  </si>
  <si>
    <t>คสล.จำนวน 1 จุด</t>
  </si>
  <si>
    <t>โครงการซ่อมถนนสายรอบวงแหวน ม.1 และสายบ้านนายเสรี ม.7</t>
  </si>
  <si>
    <t>โครงการจ้างเหมาซ่อมไฟฟ้าสาธารณะ</t>
  </si>
  <si>
    <t>รายละเอียดเงินมัดจำประกันสัญญาคงค้าง</t>
  </si>
  <si>
    <t>โครงการ</t>
  </si>
  <si>
    <t>รวม</t>
  </si>
  <si>
    <t>โครงการซ่อมแซมหลุมบ่อถนนสายชลประทาน 1</t>
  </si>
  <si>
    <t>โครงการปรับปรุงถนนสายบางแห้ง ม.5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</si>
</sst>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#,##0.00_ ;\-#,##0.00\ "/>
    <numFmt numFmtId="189" formatCode="_-* #,##0.0_-;\-* #,##0.0_-;_-* &quot;-&quot;??_-;_-@_-"/>
    <numFmt numFmtId="190" formatCode="_-* #,##0_-;\-* #,##0_-;_-* &quot;-&quot;??_-;_-@_-"/>
    <numFmt numFmtId="191" formatCode="00"/>
    <numFmt numFmtId="192" formatCode="mmm\-yyyy"/>
  </numFmts>
  <fonts count="25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color indexed="10"/>
      <name val="Angsana New"/>
      <family val="1"/>
    </font>
    <font>
      <sz val="13"/>
      <color indexed="10"/>
      <name val="Angsana New"/>
      <family val="1"/>
    </font>
    <font>
      <b/>
      <sz val="13"/>
      <name val="Angsana New"/>
      <family val="1"/>
    </font>
    <font>
      <sz val="16"/>
      <color indexed="10"/>
      <name val="Angsana New"/>
      <family val="1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indexed="12"/>
      <name val="AngsanaUPC"/>
      <family val="1"/>
    </font>
    <font>
      <b/>
      <sz val="18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b/>
      <sz val="10"/>
      <name val="Arial"/>
      <family val="0"/>
    </font>
    <font>
      <b/>
      <i/>
      <sz val="16"/>
      <name val="Angsana New"/>
      <family val="1"/>
    </font>
    <font>
      <u val="singleAccounting"/>
      <sz val="16"/>
      <name val="Angsana New"/>
      <family val="1"/>
    </font>
    <font>
      <b/>
      <u val="single"/>
      <sz val="16"/>
      <color indexed="10"/>
      <name val="Angsana New"/>
      <family val="1"/>
    </font>
    <font>
      <u val="singleAccounting"/>
      <sz val="16"/>
      <color indexed="10"/>
      <name val="Angsana New"/>
      <family val="1"/>
    </font>
    <font>
      <b/>
      <sz val="17"/>
      <name val="Angsana New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Border="1" applyAlignment="1">
      <alignment/>
    </xf>
    <xf numFmtId="43" fontId="3" fillId="0" borderId="2" xfId="15" applyFont="1" applyBorder="1" applyAlignment="1">
      <alignment/>
    </xf>
    <xf numFmtId="0" fontId="3" fillId="0" borderId="2" xfId="0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3" xfId="15" applyFont="1" applyBorder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3" fontId="5" fillId="0" borderId="2" xfId="15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5" fillId="0" borderId="1" xfId="15" applyFont="1" applyBorder="1" applyAlignment="1">
      <alignment/>
    </xf>
    <xf numFmtId="43" fontId="5" fillId="0" borderId="0" xfId="15" applyFont="1" applyAlignment="1">
      <alignment/>
    </xf>
    <xf numFmtId="43" fontId="5" fillId="0" borderId="5" xfId="15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43" fontId="3" fillId="0" borderId="7" xfId="15" applyFont="1" applyBorder="1" applyAlignment="1">
      <alignment/>
    </xf>
    <xf numFmtId="0" fontId="2" fillId="0" borderId="3" xfId="0" applyFont="1" applyBorder="1" applyAlignment="1">
      <alignment horizontal="center"/>
    </xf>
    <xf numFmtId="43" fontId="3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190" fontId="5" fillId="0" borderId="11" xfId="15" applyNumberFormat="1" applyFont="1" applyBorder="1" applyAlignment="1">
      <alignment/>
    </xf>
    <xf numFmtId="190" fontId="5" fillId="0" borderId="3" xfId="15" applyNumberFormat="1" applyFont="1" applyBorder="1" applyAlignment="1">
      <alignment/>
    </xf>
    <xf numFmtId="0" fontId="5" fillId="0" borderId="12" xfId="0" applyFont="1" applyBorder="1" applyAlignment="1">
      <alignment/>
    </xf>
    <xf numFmtId="190" fontId="5" fillId="0" borderId="1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4" xfId="15" applyFont="1" applyBorder="1" applyAlignment="1">
      <alignment/>
    </xf>
    <xf numFmtId="43" fontId="3" fillId="0" borderId="15" xfId="15" applyFont="1" applyBorder="1" applyAlignment="1">
      <alignment/>
    </xf>
    <xf numFmtId="43" fontId="7" fillId="0" borderId="0" xfId="15" applyFont="1" applyBorder="1" applyAlignment="1">
      <alignment/>
    </xf>
    <xf numFmtId="0" fontId="6" fillId="0" borderId="16" xfId="0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43" fontId="6" fillId="0" borderId="18" xfId="15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/>
    </xf>
    <xf numFmtId="190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43" fontId="3" fillId="0" borderId="0" xfId="0" applyNumberFormat="1" applyFont="1" applyAlignment="1">
      <alignment/>
    </xf>
    <xf numFmtId="0" fontId="1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  <xf numFmtId="43" fontId="14" fillId="0" borderId="0" xfId="15" applyFont="1" applyAlignment="1">
      <alignment/>
    </xf>
    <xf numFmtId="0" fontId="14" fillId="0" borderId="0" xfId="0" applyFont="1" applyAlignment="1">
      <alignment/>
    </xf>
    <xf numFmtId="43" fontId="13" fillId="0" borderId="5" xfId="15" applyFont="1" applyBorder="1" applyAlignment="1">
      <alignment horizontal="center"/>
    </xf>
    <xf numFmtId="43" fontId="13" fillId="0" borderId="11" xfId="15" applyFont="1" applyBorder="1" applyAlignment="1">
      <alignment horizontal="center"/>
    </xf>
    <xf numFmtId="43" fontId="14" fillId="0" borderId="11" xfId="15" applyFont="1" applyBorder="1" applyAlignment="1">
      <alignment/>
    </xf>
    <xf numFmtId="43" fontId="14" fillId="0" borderId="13" xfId="15" applyFont="1" applyBorder="1" applyAlignment="1">
      <alignment/>
    </xf>
    <xf numFmtId="43" fontId="14" fillId="0" borderId="2" xfId="15" applyFont="1" applyBorder="1" applyAlignment="1">
      <alignment/>
    </xf>
    <xf numFmtId="43" fontId="14" fillId="0" borderId="1" xfId="15" applyFont="1" applyBorder="1" applyAlignment="1">
      <alignment/>
    </xf>
    <xf numFmtId="43" fontId="14" fillId="0" borderId="3" xfId="15" applyFont="1" applyBorder="1" applyAlignment="1">
      <alignment/>
    </xf>
    <xf numFmtId="43" fontId="14" fillId="0" borderId="6" xfId="15" applyFont="1" applyBorder="1" applyAlignment="1">
      <alignment/>
    </xf>
    <xf numFmtId="43" fontId="13" fillId="0" borderId="19" xfId="15" applyFont="1" applyBorder="1" applyAlignment="1">
      <alignment/>
    </xf>
    <xf numFmtId="43" fontId="13" fillId="0" borderId="10" xfId="15" applyFont="1" applyBorder="1" applyAlignment="1">
      <alignment/>
    </xf>
    <xf numFmtId="43" fontId="15" fillId="0" borderId="0" xfId="15" applyFont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20" xfId="15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90" fontId="14" fillId="0" borderId="0" xfId="15" applyNumberFormat="1" applyFont="1" applyAlignment="1">
      <alignment horizontal="center"/>
    </xf>
    <xf numFmtId="191" fontId="14" fillId="0" borderId="0" xfId="15" applyNumberFormat="1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" xfId="0" applyFont="1" applyBorder="1" applyAlignment="1">
      <alignment horizontal="center"/>
    </xf>
    <xf numFmtId="190" fontId="14" fillId="0" borderId="2" xfId="15" applyNumberFormat="1" applyFont="1" applyBorder="1" applyAlignment="1">
      <alignment/>
    </xf>
    <xf numFmtId="191" fontId="14" fillId="0" borderId="2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 horizontal="center"/>
    </xf>
    <xf numFmtId="190" fontId="13" fillId="0" borderId="3" xfId="15" applyNumberFormat="1" applyFont="1" applyBorder="1" applyAlignment="1">
      <alignment/>
    </xf>
    <xf numFmtId="191" fontId="13" fillId="0" borderId="3" xfId="15" applyNumberFormat="1" applyFont="1" applyBorder="1" applyAlignment="1">
      <alignment horizontal="center"/>
    </xf>
    <xf numFmtId="190" fontId="13" fillId="0" borderId="7" xfId="15" applyNumberFormat="1" applyFont="1" applyBorder="1" applyAlignment="1">
      <alignment/>
    </xf>
    <xf numFmtId="0" fontId="17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190" fontId="14" fillId="0" borderId="0" xfId="15" applyNumberFormat="1" applyFont="1" applyBorder="1" applyAlignment="1">
      <alignment/>
    </xf>
    <xf numFmtId="190" fontId="14" fillId="0" borderId="0" xfId="15" applyNumberFormat="1" applyFont="1" applyBorder="1" applyAlignment="1">
      <alignment horizontal="center"/>
    </xf>
    <xf numFmtId="190" fontId="14" fillId="0" borderId="8" xfId="15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190" fontId="14" fillId="0" borderId="7" xfId="15" applyNumberFormat="1" applyFont="1" applyBorder="1" applyAlignment="1">
      <alignment/>
    </xf>
    <xf numFmtId="190" fontId="14" fillId="0" borderId="7" xfId="15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190" fontId="14" fillId="0" borderId="15" xfId="15" applyNumberFormat="1" applyFont="1" applyBorder="1" applyAlignment="1">
      <alignment/>
    </xf>
    <xf numFmtId="0" fontId="14" fillId="0" borderId="6" xfId="0" applyFont="1" applyBorder="1" applyAlignment="1">
      <alignment/>
    </xf>
    <xf numFmtId="190" fontId="14" fillId="0" borderId="9" xfId="15" applyNumberFormat="1" applyFont="1" applyBorder="1" applyAlignment="1">
      <alignment/>
    </xf>
    <xf numFmtId="190" fontId="14" fillId="0" borderId="0" xfId="15" applyNumberFormat="1" applyFont="1" applyAlignment="1">
      <alignment/>
    </xf>
    <xf numFmtId="191" fontId="14" fillId="0" borderId="0" xfId="15" applyNumberFormat="1" applyFont="1" applyBorder="1" applyAlignment="1">
      <alignment horizontal="center"/>
    </xf>
    <xf numFmtId="191" fontId="14" fillId="0" borderId="1" xfId="15" applyNumberFormat="1" applyFont="1" applyBorder="1" applyAlignment="1">
      <alignment horizontal="center"/>
    </xf>
    <xf numFmtId="191" fontId="13" fillId="0" borderId="6" xfId="15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90" fontId="14" fillId="0" borderId="11" xfId="15" applyNumberFormat="1" applyFont="1" applyBorder="1" applyAlignment="1">
      <alignment horizontal="right"/>
    </xf>
    <xf numFmtId="191" fontId="14" fillId="0" borderId="11" xfId="0" applyNumberFormat="1" applyFont="1" applyBorder="1" applyAlignment="1">
      <alignment horizontal="center"/>
    </xf>
    <xf numFmtId="190" fontId="14" fillId="0" borderId="11" xfId="15" applyNumberFormat="1" applyFont="1" applyBorder="1" applyAlignment="1">
      <alignment/>
    </xf>
    <xf numFmtId="191" fontId="14" fillId="0" borderId="13" xfId="0" applyNumberFormat="1" applyFont="1" applyBorder="1" applyAlignment="1">
      <alignment horizontal="center"/>
    </xf>
    <xf numFmtId="190" fontId="14" fillId="0" borderId="2" xfId="15" applyNumberFormat="1" applyFont="1" applyBorder="1" applyAlignment="1">
      <alignment horizontal="right"/>
    </xf>
    <xf numFmtId="191" fontId="14" fillId="0" borderId="2" xfId="0" applyNumberFormat="1" applyFont="1" applyBorder="1" applyAlignment="1">
      <alignment horizontal="center"/>
    </xf>
    <xf numFmtId="191" fontId="14" fillId="0" borderId="1" xfId="0" applyNumberFormat="1" applyFont="1" applyBorder="1" applyAlignment="1">
      <alignment horizontal="center"/>
    </xf>
    <xf numFmtId="43" fontId="18" fillId="0" borderId="0" xfId="15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190" fontId="14" fillId="0" borderId="10" xfId="15" applyNumberFormat="1" applyFont="1" applyBorder="1" applyAlignment="1">
      <alignment horizontal="right"/>
    </xf>
    <xf numFmtId="191" fontId="14" fillId="0" borderId="10" xfId="0" applyNumberFormat="1" applyFont="1" applyBorder="1" applyAlignment="1">
      <alignment horizontal="center"/>
    </xf>
    <xf numFmtId="190" fontId="14" fillId="0" borderId="10" xfId="15" applyNumberFormat="1" applyFont="1" applyBorder="1" applyAlignment="1">
      <alignment/>
    </xf>
    <xf numFmtId="191" fontId="14" fillId="0" borderId="18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90" fontId="14" fillId="0" borderId="0" xfId="15" applyNumberFormat="1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3" fontId="4" fillId="0" borderId="23" xfId="15" applyFont="1" applyFill="1" applyBorder="1" applyAlignment="1">
      <alignment/>
    </xf>
    <xf numFmtId="43" fontId="4" fillId="0" borderId="22" xfId="15" applyFont="1" applyFill="1" applyBorder="1" applyAlignment="1">
      <alignment/>
    </xf>
    <xf numFmtId="43" fontId="4" fillId="0" borderId="24" xfId="15" applyFont="1" applyFill="1" applyBorder="1" applyAlignment="1">
      <alignment/>
    </xf>
    <xf numFmtId="49" fontId="4" fillId="0" borderId="12" xfId="0" applyNumberFormat="1" applyFont="1" applyBorder="1" applyAlignment="1">
      <alignment horizontal="center"/>
    </xf>
    <xf numFmtId="43" fontId="4" fillId="0" borderId="25" xfId="15" applyFont="1" applyFill="1" applyBorder="1" applyAlignment="1">
      <alignment/>
    </xf>
    <xf numFmtId="43" fontId="4" fillId="0" borderId="12" xfId="15" applyFont="1" applyFill="1" applyBorder="1" applyAlignment="1">
      <alignment/>
    </xf>
    <xf numFmtId="43" fontId="4" fillId="0" borderId="26" xfId="15" applyFont="1" applyFill="1" applyBorder="1" applyAlignment="1">
      <alignment/>
    </xf>
    <xf numFmtId="43" fontId="8" fillId="0" borderId="12" xfId="15" applyFont="1" applyFill="1" applyBorder="1" applyAlignment="1">
      <alignment/>
    </xf>
    <xf numFmtId="43" fontId="8" fillId="0" borderId="26" xfId="15" applyFont="1" applyFill="1" applyBorder="1" applyAlignment="1">
      <alignment/>
    </xf>
    <xf numFmtId="49" fontId="4" fillId="0" borderId="27" xfId="0" applyNumberFormat="1" applyFont="1" applyBorder="1" applyAlignment="1">
      <alignment horizontal="center"/>
    </xf>
    <xf numFmtId="43" fontId="4" fillId="0" borderId="28" xfId="15" applyFont="1" applyFill="1" applyBorder="1" applyAlignment="1">
      <alignment/>
    </xf>
    <xf numFmtId="43" fontId="4" fillId="0" borderId="27" xfId="15" applyFont="1" applyFill="1" applyBorder="1" applyAlignment="1">
      <alignment/>
    </xf>
    <xf numFmtId="43" fontId="4" fillId="0" borderId="29" xfId="15" applyFont="1" applyFill="1" applyBorder="1" applyAlignment="1">
      <alignment/>
    </xf>
    <xf numFmtId="43" fontId="6" fillId="0" borderId="1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5" fillId="0" borderId="11" xfId="15" applyFont="1" applyBorder="1" applyAlignment="1">
      <alignment/>
    </xf>
    <xf numFmtId="43" fontId="6" fillId="0" borderId="16" xfId="15" applyFont="1" applyBorder="1" applyAlignment="1">
      <alignment/>
    </xf>
    <xf numFmtId="43" fontId="6" fillId="0" borderId="5" xfId="15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0" xfId="15" applyFont="1" applyAlignment="1">
      <alignment/>
    </xf>
    <xf numFmtId="43" fontId="20" fillId="0" borderId="5" xfId="15" applyFont="1" applyBorder="1" applyAlignment="1">
      <alignment/>
    </xf>
    <xf numFmtId="43" fontId="20" fillId="0" borderId="14" xfId="15" applyFont="1" applyBorder="1" applyAlignment="1">
      <alignment/>
    </xf>
    <xf numFmtId="43" fontId="6" fillId="0" borderId="30" xfId="15" applyFont="1" applyBorder="1" applyAlignment="1">
      <alignment/>
    </xf>
    <xf numFmtId="43" fontId="6" fillId="0" borderId="2" xfId="15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3" fontId="5" fillId="0" borderId="1" xfId="15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36" xfId="15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43" fontId="14" fillId="0" borderId="1" xfId="15" applyFont="1" applyBorder="1" applyAlignment="1">
      <alignment horizontal="center"/>
    </xf>
    <xf numFmtId="43" fontId="20" fillId="0" borderId="16" xfId="15" applyFont="1" applyBorder="1" applyAlignment="1">
      <alignment/>
    </xf>
    <xf numFmtId="43" fontId="20" fillId="0" borderId="1" xfId="15" applyFont="1" applyBorder="1" applyAlignment="1">
      <alignment/>
    </xf>
    <xf numFmtId="0" fontId="4" fillId="0" borderId="27" xfId="0" applyFont="1" applyBorder="1" applyAlignment="1">
      <alignment/>
    </xf>
    <xf numFmtId="0" fontId="9" fillId="0" borderId="8" xfId="0" applyFont="1" applyBorder="1" applyAlignment="1">
      <alignment/>
    </xf>
    <xf numFmtId="43" fontId="9" fillId="0" borderId="5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9" fillId="0" borderId="6" xfId="15" applyFont="1" applyFill="1" applyBorder="1" applyAlignment="1">
      <alignment/>
    </xf>
    <xf numFmtId="43" fontId="9" fillId="0" borderId="16" xfId="15" applyFont="1" applyFill="1" applyBorder="1" applyAlignment="1">
      <alignment/>
    </xf>
    <xf numFmtId="0" fontId="12" fillId="0" borderId="0" xfId="0" applyFont="1" applyBorder="1" applyAlignment="1">
      <alignment/>
    </xf>
    <xf numFmtId="43" fontId="10" fillId="0" borderId="0" xfId="15" applyFont="1" applyBorder="1" applyAlignment="1">
      <alignment/>
    </xf>
    <xf numFmtId="43" fontId="21" fillId="0" borderId="0" xfId="15" applyFont="1" applyBorder="1" applyAlignment="1">
      <alignment/>
    </xf>
    <xf numFmtId="0" fontId="22" fillId="0" borderId="0" xfId="0" applyFont="1" applyBorder="1" applyAlignment="1">
      <alignment/>
    </xf>
    <xf numFmtId="43" fontId="23" fillId="0" borderId="0" xfId="15" applyFont="1" applyBorder="1" applyAlignment="1">
      <alignment/>
    </xf>
    <xf numFmtId="43" fontId="6" fillId="0" borderId="31" xfId="15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37" xfId="15" applyFont="1" applyBorder="1" applyAlignment="1">
      <alignment/>
    </xf>
    <xf numFmtId="0" fontId="12" fillId="0" borderId="2" xfId="0" applyFont="1" applyBorder="1" applyAlignment="1">
      <alignment horizontal="left" vertical="center"/>
    </xf>
    <xf numFmtId="43" fontId="3" fillId="0" borderId="37" xfId="15" applyFont="1" applyBorder="1" applyAlignment="1">
      <alignment/>
    </xf>
    <xf numFmtId="43" fontId="6" fillId="0" borderId="1" xfId="15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90" fontId="13" fillId="0" borderId="1" xfId="15" applyNumberFormat="1" applyFont="1" applyBorder="1" applyAlignment="1">
      <alignment horizontal="center"/>
    </xf>
    <xf numFmtId="190" fontId="13" fillId="0" borderId="15" xfId="15" applyNumberFormat="1" applyFont="1" applyBorder="1" applyAlignment="1">
      <alignment horizontal="center"/>
    </xf>
    <xf numFmtId="190" fontId="13" fillId="0" borderId="0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49" fontId="3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12" xfId="15" applyFont="1" applyBorder="1" applyAlignment="1">
      <alignment/>
    </xf>
    <xf numFmtId="14" fontId="5" fillId="0" borderId="12" xfId="0" applyNumberFormat="1" applyFont="1" applyBorder="1" applyAlignment="1">
      <alignment/>
    </xf>
    <xf numFmtId="0" fontId="5" fillId="0" borderId="27" xfId="0" applyFont="1" applyBorder="1" applyAlignment="1">
      <alignment/>
    </xf>
    <xf numFmtId="43" fontId="5" fillId="0" borderId="27" xfId="15" applyFont="1" applyBorder="1" applyAlignment="1">
      <alignment/>
    </xf>
    <xf numFmtId="0" fontId="5" fillId="0" borderId="38" xfId="0" applyFont="1" applyBorder="1" applyAlignment="1">
      <alignment/>
    </xf>
    <xf numFmtId="43" fontId="5" fillId="0" borderId="38" xfId="15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8" xfId="0" applyFont="1" applyBorder="1" applyAlignment="1">
      <alignment horizontal="center"/>
    </xf>
    <xf numFmtId="14" fontId="5" fillId="0" borderId="27" xfId="0" applyNumberFormat="1" applyFont="1" applyBorder="1" applyAlignment="1">
      <alignment/>
    </xf>
    <xf numFmtId="0" fontId="5" fillId="0" borderId="39" xfId="0" applyFont="1" applyBorder="1" applyAlignment="1">
      <alignment/>
    </xf>
    <xf numFmtId="43" fontId="6" fillId="0" borderId="40" xfId="15" applyFont="1" applyBorder="1" applyAlignment="1">
      <alignment/>
    </xf>
    <xf numFmtId="0" fontId="5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90" fontId="13" fillId="0" borderId="0" xfId="15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90" fontId="13" fillId="0" borderId="16" xfId="15" applyNumberFormat="1" applyFont="1" applyBorder="1" applyAlignment="1">
      <alignment horizontal="center"/>
    </xf>
    <xf numFmtId="190" fontId="13" fillId="0" borderId="21" xfId="15" applyNumberFormat="1" applyFont="1" applyBorder="1" applyAlignment="1">
      <alignment horizontal="center"/>
    </xf>
    <xf numFmtId="190" fontId="13" fillId="0" borderId="17" xfId="15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43" fontId="5" fillId="0" borderId="0" xfId="15" applyFont="1" applyAlignment="1">
      <alignment horizontal="center"/>
    </xf>
    <xf numFmtId="43" fontId="6" fillId="0" borderId="11" xfId="15" applyFont="1" applyBorder="1" applyAlignment="1">
      <alignment horizontal="center" vertical="center"/>
    </xf>
    <xf numFmtId="43" fontId="6" fillId="0" borderId="3" xfId="15" applyFont="1" applyBorder="1" applyAlignment="1">
      <alignment horizontal="center" vertical="center"/>
    </xf>
    <xf numFmtId="43" fontId="6" fillId="0" borderId="2" xfId="15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22</xdr:row>
      <xdr:rowOff>0</xdr:rowOff>
    </xdr:from>
    <xdr:to>
      <xdr:col>4</xdr:col>
      <xdr:colOff>504825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>
          <a:off x="4267200" y="6915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54</xdr:row>
      <xdr:rowOff>0</xdr:rowOff>
    </xdr:from>
    <xdr:to>
      <xdr:col>4</xdr:col>
      <xdr:colOff>238125</xdr:colOff>
      <xdr:row>54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209800" y="169735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219075</xdr:colOff>
      <xdr:row>54</xdr:row>
      <xdr:rowOff>0</xdr:rowOff>
    </xdr:from>
    <xdr:to>
      <xdr:col>9</xdr:col>
      <xdr:colOff>0</xdr:colOff>
      <xdr:row>54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981450" y="16973550"/>
          <a:ext cx="275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2</xdr:col>
      <xdr:colOff>542925</xdr:colOff>
      <xdr:row>54</xdr:row>
      <xdr:rowOff>0</xdr:rowOff>
    </xdr:from>
    <xdr:to>
      <xdr:col>2</xdr:col>
      <xdr:colOff>542925</xdr:colOff>
      <xdr:row>54</xdr:row>
      <xdr:rowOff>0</xdr:rowOff>
    </xdr:to>
    <xdr:sp>
      <xdr:nvSpPr>
        <xdr:cNvPr id="4" name="Line 9"/>
        <xdr:cNvSpPr>
          <a:spLocks/>
        </xdr:cNvSpPr>
      </xdr:nvSpPr>
      <xdr:spPr>
        <a:xfrm>
          <a:off x="191452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54</xdr:row>
      <xdr:rowOff>0</xdr:rowOff>
    </xdr:from>
    <xdr:to>
      <xdr:col>4</xdr:col>
      <xdr:colOff>504825</xdr:colOff>
      <xdr:row>54</xdr:row>
      <xdr:rowOff>0</xdr:rowOff>
    </xdr:to>
    <xdr:sp>
      <xdr:nvSpPr>
        <xdr:cNvPr id="5" name="Line 10"/>
        <xdr:cNvSpPr>
          <a:spLocks/>
        </xdr:cNvSpPr>
      </xdr:nvSpPr>
      <xdr:spPr>
        <a:xfrm>
          <a:off x="4267200" y="16973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54</xdr:row>
      <xdr:rowOff>0</xdr:rowOff>
    </xdr:from>
    <xdr:to>
      <xdr:col>3</xdr:col>
      <xdr:colOff>581025</xdr:colOff>
      <xdr:row>54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352425" y="169735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54</xdr:row>
      <xdr:rowOff>0</xdr:rowOff>
    </xdr:from>
    <xdr:to>
      <xdr:col>4</xdr:col>
      <xdr:colOff>485775</xdr:colOff>
      <xdr:row>54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190750" y="169735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0</xdr:rowOff>
    </xdr:from>
    <xdr:to>
      <xdr:col>4</xdr:col>
      <xdr:colOff>514350</xdr:colOff>
      <xdr:row>54</xdr:row>
      <xdr:rowOff>0</xdr:rowOff>
    </xdr:to>
    <xdr:sp>
      <xdr:nvSpPr>
        <xdr:cNvPr id="8" name="Line 13"/>
        <xdr:cNvSpPr>
          <a:spLocks/>
        </xdr:cNvSpPr>
      </xdr:nvSpPr>
      <xdr:spPr>
        <a:xfrm>
          <a:off x="4276725" y="1697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56</xdr:row>
      <xdr:rowOff>304800</xdr:rowOff>
    </xdr:from>
    <xdr:to>
      <xdr:col>3</xdr:col>
      <xdr:colOff>190500</xdr:colOff>
      <xdr:row>59</xdr:row>
      <xdr:rowOff>304800</xdr:rowOff>
    </xdr:to>
    <xdr:sp>
      <xdr:nvSpPr>
        <xdr:cNvPr id="9" name="Line 14"/>
        <xdr:cNvSpPr>
          <a:spLocks/>
        </xdr:cNvSpPr>
      </xdr:nvSpPr>
      <xdr:spPr>
        <a:xfrm>
          <a:off x="2114550" y="17907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57</xdr:row>
      <xdr:rowOff>9525</xdr:rowOff>
    </xdr:from>
    <xdr:to>
      <xdr:col>4</xdr:col>
      <xdr:colOff>504825</xdr:colOff>
      <xdr:row>60</xdr:row>
      <xdr:rowOff>0</xdr:rowOff>
    </xdr:to>
    <xdr:sp>
      <xdr:nvSpPr>
        <xdr:cNvPr id="10" name="Line 15"/>
        <xdr:cNvSpPr>
          <a:spLocks/>
        </xdr:cNvSpPr>
      </xdr:nvSpPr>
      <xdr:spPr>
        <a:xfrm>
          <a:off x="4267200" y="1792605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3</xdr:col>
      <xdr:colOff>247650</xdr:colOff>
      <xdr:row>58</xdr:row>
      <xdr:rowOff>19050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9050" y="17916525"/>
          <a:ext cx="2152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57</xdr:row>
      <xdr:rowOff>0</xdr:rowOff>
    </xdr:from>
    <xdr:to>
      <xdr:col>4</xdr:col>
      <xdr:colOff>485775</xdr:colOff>
      <xdr:row>58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2190750" y="17916525"/>
          <a:ext cx="2057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57</xdr:row>
      <xdr:rowOff>0</xdr:rowOff>
    </xdr:from>
    <xdr:to>
      <xdr:col>4</xdr:col>
      <xdr:colOff>514350</xdr:colOff>
      <xdr:row>59</xdr:row>
      <xdr:rowOff>304800</xdr:rowOff>
    </xdr:to>
    <xdr:sp>
      <xdr:nvSpPr>
        <xdr:cNvPr id="13" name="Line 18"/>
        <xdr:cNvSpPr>
          <a:spLocks/>
        </xdr:cNvSpPr>
      </xdr:nvSpPr>
      <xdr:spPr>
        <a:xfrm>
          <a:off x="4276725" y="179165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57</xdr:row>
      <xdr:rowOff>9525</xdr:rowOff>
    </xdr:from>
    <xdr:to>
      <xdr:col>8</xdr:col>
      <xdr:colOff>285750</xdr:colOff>
      <xdr:row>58</xdr:row>
      <xdr:rowOff>9525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4286250" y="17926050"/>
          <a:ext cx="2362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</xdr:row>
      <xdr:rowOff>0</xdr:rowOff>
    </xdr:from>
    <xdr:to>
      <xdr:col>1</xdr:col>
      <xdr:colOff>190500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514850" y="50292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247650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0292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1</xdr:col>
      <xdr:colOff>266700</xdr:colOff>
      <xdr:row>16</xdr:row>
      <xdr:rowOff>0</xdr:rowOff>
    </xdr:from>
    <xdr:to>
      <xdr:col>4</xdr:col>
      <xdr:colOff>485775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0" y="5029200"/>
          <a:ext cx="382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16</xdr:row>
      <xdr:rowOff>0</xdr:rowOff>
    </xdr:from>
    <xdr:to>
      <xdr:col>4</xdr:col>
      <xdr:colOff>514350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5243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33900" y="5029200"/>
          <a:ext cx="2343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285750</xdr:colOff>
      <xdr:row>28</xdr:row>
      <xdr:rowOff>0</xdr:rowOff>
    </xdr:from>
    <xdr:to>
      <xdr:col>4</xdr:col>
      <xdr:colOff>238125</xdr:colOff>
      <xdr:row>28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28825" y="8801100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219075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229100" y="880110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2</xdr:col>
      <xdr:colOff>542925</xdr:colOff>
      <xdr:row>28</xdr:row>
      <xdr:rowOff>0</xdr:rowOff>
    </xdr:from>
    <xdr:to>
      <xdr:col>2</xdr:col>
      <xdr:colOff>542925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>
          <a:off x="173355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0</xdr:rowOff>
    </xdr:from>
    <xdr:to>
      <xdr:col>4</xdr:col>
      <xdr:colOff>504825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4514850" y="8801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0</xdr:rowOff>
    </xdr:from>
    <xdr:to>
      <xdr:col>3</xdr:col>
      <xdr:colOff>581025</xdr:colOff>
      <xdr:row>28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52425" y="880110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0</xdr:rowOff>
    </xdr:from>
    <xdr:to>
      <xdr:col>4</xdr:col>
      <xdr:colOff>485775</xdr:colOff>
      <xdr:row>28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09775" y="88011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28</xdr:row>
      <xdr:rowOff>0</xdr:rowOff>
    </xdr:from>
    <xdr:to>
      <xdr:col>4</xdr:col>
      <xdr:colOff>514350</xdr:colOff>
      <xdr:row>28</xdr:row>
      <xdr:rowOff>0</xdr:rowOff>
    </xdr:to>
    <xdr:sp>
      <xdr:nvSpPr>
        <xdr:cNvPr id="13" name="Line 13"/>
        <xdr:cNvSpPr>
          <a:spLocks/>
        </xdr:cNvSpPr>
      </xdr:nvSpPr>
      <xdr:spPr>
        <a:xfrm>
          <a:off x="452437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30</xdr:row>
      <xdr:rowOff>304800</xdr:rowOff>
    </xdr:from>
    <xdr:to>
      <xdr:col>3</xdr:col>
      <xdr:colOff>190500</xdr:colOff>
      <xdr:row>33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1933575" y="97345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4</xdr:col>
      <xdr:colOff>504825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4514850" y="975360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3</xdr:col>
      <xdr:colOff>247650</xdr:colOff>
      <xdr:row>32</xdr:row>
      <xdr:rowOff>19050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9050" y="9744075"/>
          <a:ext cx="1971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31</xdr:row>
      <xdr:rowOff>0</xdr:rowOff>
    </xdr:from>
    <xdr:to>
      <xdr:col>4</xdr:col>
      <xdr:colOff>485775</xdr:colOff>
      <xdr:row>32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09775" y="9744075"/>
          <a:ext cx="2486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31</xdr:row>
      <xdr:rowOff>0</xdr:rowOff>
    </xdr:from>
    <xdr:to>
      <xdr:col>4</xdr:col>
      <xdr:colOff>514350</xdr:colOff>
      <xdr:row>33</xdr:row>
      <xdr:rowOff>304800</xdr:rowOff>
    </xdr:to>
    <xdr:sp>
      <xdr:nvSpPr>
        <xdr:cNvPr id="18" name="Line 18"/>
        <xdr:cNvSpPr>
          <a:spLocks/>
        </xdr:cNvSpPr>
      </xdr:nvSpPr>
      <xdr:spPr>
        <a:xfrm>
          <a:off x="4524375" y="97440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31</xdr:row>
      <xdr:rowOff>9525</xdr:rowOff>
    </xdr:from>
    <xdr:to>
      <xdr:col>8</xdr:col>
      <xdr:colOff>285750</xdr:colOff>
      <xdr:row>32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533900" y="9753600"/>
          <a:ext cx="2257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36;&#3604;&#3591;&#3610;&#3611;&#3619;&#3632;&#3592;&#3635;&#3648;&#3604;&#3639;&#3629;&#3609;\&#3611;&#3619;&#3632;&#3592;&#3635;&#3611;&#3637;&#3591;&#3610;&#3611;&#3619;&#3632;&#3617;&#3634;&#3603;%202555\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18">
        <row r="3">
          <cell r="A3">
            <v>230100</v>
          </cell>
        </row>
      </sheetData>
      <sheetData sheetId="19"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5" sqref="A5:D5"/>
    </sheetView>
  </sheetViews>
  <sheetFormatPr defaultColWidth="9.140625" defaultRowHeight="24.75" customHeight="1"/>
  <cols>
    <col min="1" max="1" width="6.00390625" style="77" customWidth="1"/>
    <col min="2" max="2" width="14.57421875" style="104" customWidth="1"/>
    <col min="3" max="3" width="8.28125" style="104" customWidth="1"/>
    <col min="4" max="4" width="27.57421875" style="104" customWidth="1"/>
    <col min="5" max="5" width="8.421875" style="99" customWidth="1"/>
    <col min="6" max="6" width="13.421875" style="129" customWidth="1"/>
    <col min="7" max="7" width="5.57421875" style="101" customWidth="1"/>
    <col min="8" max="8" width="11.57421875" style="129" customWidth="1"/>
    <col min="9" max="9" width="5.57421875" style="101" customWidth="1"/>
    <col min="10" max="16384" width="9.140625" style="77" customWidth="1"/>
  </cols>
  <sheetData>
    <row r="1" spans="1:9" ht="24.75" customHeight="1">
      <c r="A1" s="267" t="s">
        <v>39</v>
      </c>
      <c r="B1" s="267"/>
      <c r="C1" s="267"/>
      <c r="D1" s="77"/>
      <c r="E1" s="268" t="s">
        <v>288</v>
      </c>
      <c r="F1" s="268"/>
      <c r="G1" s="268"/>
      <c r="H1" s="268"/>
      <c r="I1" s="268"/>
    </row>
    <row r="2" spans="2:9" ht="24.75" customHeight="1">
      <c r="B2" s="77"/>
      <c r="C2" s="77"/>
      <c r="D2" s="77"/>
      <c r="E2" s="268" t="s">
        <v>287</v>
      </c>
      <c r="F2" s="268"/>
      <c r="G2" s="268"/>
      <c r="H2" s="268"/>
      <c r="I2" s="268"/>
    </row>
    <row r="3" spans="1:9" ht="24.75" customHeight="1">
      <c r="A3" s="269" t="s">
        <v>46</v>
      </c>
      <c r="B3" s="269"/>
      <c r="C3" s="269"/>
      <c r="D3" s="269"/>
      <c r="E3" s="269"/>
      <c r="F3" s="269"/>
      <c r="G3" s="269"/>
      <c r="H3" s="269"/>
      <c r="I3" s="269"/>
    </row>
    <row r="4" spans="1:8" ht="24.75" customHeight="1">
      <c r="A4" s="267" t="s">
        <v>347</v>
      </c>
      <c r="B4" s="267"/>
      <c r="C4" s="97"/>
      <c r="D4" s="98"/>
      <c r="F4" s="100"/>
      <c r="H4" s="100"/>
    </row>
    <row r="5" spans="1:9" ht="24.75" customHeight="1">
      <c r="A5" s="275" t="s">
        <v>41</v>
      </c>
      <c r="B5" s="276"/>
      <c r="C5" s="276"/>
      <c r="D5" s="276"/>
      <c r="E5" s="103" t="s">
        <v>191</v>
      </c>
      <c r="F5" s="277" t="s">
        <v>192</v>
      </c>
      <c r="G5" s="278"/>
      <c r="H5" s="277" t="s">
        <v>50</v>
      </c>
      <c r="I5" s="278"/>
    </row>
    <row r="6" spans="1:9" ht="24.75" customHeight="1">
      <c r="A6" s="104"/>
      <c r="D6" s="105"/>
      <c r="E6" s="106"/>
      <c r="F6" s="107"/>
      <c r="G6" s="108"/>
      <c r="H6" s="107"/>
      <c r="I6" s="108"/>
    </row>
    <row r="7" spans="1:9" ht="24.75" customHeight="1">
      <c r="A7" s="109" t="s">
        <v>49</v>
      </c>
      <c r="B7" s="104" t="s">
        <v>193</v>
      </c>
      <c r="D7" s="105"/>
      <c r="E7" s="106">
        <v>411001</v>
      </c>
      <c r="F7" s="107">
        <v>72172</v>
      </c>
      <c r="G7" s="108">
        <v>42</v>
      </c>
      <c r="H7" s="107"/>
      <c r="I7" s="108"/>
    </row>
    <row r="8" spans="1:9" ht="24.75" customHeight="1">
      <c r="A8" s="104"/>
      <c r="B8" s="104" t="s">
        <v>194</v>
      </c>
      <c r="D8" s="105"/>
      <c r="E8" s="106">
        <v>411002</v>
      </c>
      <c r="F8" s="107">
        <v>18470</v>
      </c>
      <c r="G8" s="108">
        <v>99</v>
      </c>
      <c r="H8" s="107"/>
      <c r="I8" s="108"/>
    </row>
    <row r="9" spans="1:9" ht="24.75" customHeight="1">
      <c r="A9" s="104"/>
      <c r="B9" s="104" t="s">
        <v>195</v>
      </c>
      <c r="D9" s="105"/>
      <c r="E9" s="106">
        <v>411003</v>
      </c>
      <c r="F9" s="107">
        <v>13297</v>
      </c>
      <c r="G9" s="108">
        <v>0</v>
      </c>
      <c r="H9" s="107"/>
      <c r="I9" s="108"/>
    </row>
    <row r="10" spans="1:9" ht="24.75" customHeight="1">
      <c r="A10" s="104"/>
      <c r="B10" s="104" t="s">
        <v>196</v>
      </c>
      <c r="D10" s="105"/>
      <c r="E10" s="106">
        <v>412202</v>
      </c>
      <c r="F10" s="107">
        <v>1700</v>
      </c>
      <c r="G10" s="108">
        <v>0</v>
      </c>
      <c r="H10" s="107"/>
      <c r="I10" s="108"/>
    </row>
    <row r="11" spans="1:9" ht="24.75" customHeight="1">
      <c r="A11" s="104"/>
      <c r="B11" s="104" t="s">
        <v>197</v>
      </c>
      <c r="D11" s="105"/>
      <c r="E11" s="106">
        <v>412210</v>
      </c>
      <c r="F11" s="107">
        <v>7771</v>
      </c>
      <c r="G11" s="108">
        <v>75</v>
      </c>
      <c r="H11" s="107"/>
      <c r="I11" s="108"/>
    </row>
    <row r="12" spans="1:9" ht="24.75" customHeight="1">
      <c r="A12" s="104"/>
      <c r="B12" s="104" t="s">
        <v>198</v>
      </c>
      <c r="D12" s="105"/>
      <c r="E12" s="106">
        <v>412003</v>
      </c>
      <c r="F12" s="107">
        <v>140773</v>
      </c>
      <c r="G12" s="108">
        <v>20</v>
      </c>
      <c r="H12" s="107"/>
      <c r="I12" s="108"/>
    </row>
    <row r="13" spans="1:9" ht="24.75" customHeight="1">
      <c r="A13" s="109"/>
      <c r="B13" s="104" t="s">
        <v>199</v>
      </c>
      <c r="D13" s="105"/>
      <c r="E13" s="106">
        <v>412307</v>
      </c>
      <c r="F13" s="107">
        <v>1048</v>
      </c>
      <c r="G13" s="108">
        <v>0</v>
      </c>
      <c r="H13" s="107"/>
      <c r="I13" s="108"/>
    </row>
    <row r="14" spans="1:9" ht="24.75" customHeight="1">
      <c r="A14" s="109"/>
      <c r="B14" s="104" t="s">
        <v>200</v>
      </c>
      <c r="D14" s="105"/>
      <c r="E14" s="106">
        <v>412128</v>
      </c>
      <c r="F14" s="107">
        <v>710</v>
      </c>
      <c r="G14" s="108">
        <v>0</v>
      </c>
      <c r="H14" s="107"/>
      <c r="I14" s="108"/>
    </row>
    <row r="15" spans="1:9" ht="24.75" customHeight="1">
      <c r="A15" s="104"/>
      <c r="B15" s="104" t="s">
        <v>201</v>
      </c>
      <c r="D15" s="105"/>
      <c r="E15" s="106">
        <v>412107</v>
      </c>
      <c r="F15" s="107">
        <v>42240</v>
      </c>
      <c r="G15" s="108">
        <v>0</v>
      </c>
      <c r="H15" s="107"/>
      <c r="I15" s="108"/>
    </row>
    <row r="16" spans="1:9" ht="24.75" customHeight="1">
      <c r="A16" s="104"/>
      <c r="B16" s="104" t="s">
        <v>234</v>
      </c>
      <c r="D16" s="105"/>
      <c r="E16" s="106">
        <v>412302</v>
      </c>
      <c r="F16" s="107">
        <v>10000</v>
      </c>
      <c r="G16" s="108">
        <v>0</v>
      </c>
      <c r="H16" s="107"/>
      <c r="I16" s="108"/>
    </row>
    <row r="17" spans="1:9" ht="24.75" customHeight="1">
      <c r="A17" s="104"/>
      <c r="B17" s="104" t="s">
        <v>202</v>
      </c>
      <c r="D17" s="105"/>
      <c r="E17" s="106">
        <v>421004</v>
      </c>
      <c r="F17" s="107">
        <v>2044946</v>
      </c>
      <c r="G17" s="108">
        <v>71</v>
      </c>
      <c r="H17" s="107"/>
      <c r="I17" s="108"/>
    </row>
    <row r="18" spans="1:9" ht="24.75" customHeight="1">
      <c r="A18" s="104"/>
      <c r="B18" s="104" t="s">
        <v>203</v>
      </c>
      <c r="D18" s="105"/>
      <c r="E18" s="106">
        <v>421006</v>
      </c>
      <c r="F18" s="107">
        <v>894964</v>
      </c>
      <c r="G18" s="108">
        <v>80</v>
      </c>
      <c r="H18" s="107"/>
      <c r="I18" s="108"/>
    </row>
    <row r="19" spans="1:9" ht="24.75" customHeight="1">
      <c r="A19" s="104"/>
      <c r="B19" s="104" t="s">
        <v>204</v>
      </c>
      <c r="D19" s="105"/>
      <c r="E19" s="106">
        <v>421007</v>
      </c>
      <c r="F19" s="107">
        <v>1957012</v>
      </c>
      <c r="G19" s="108">
        <v>11</v>
      </c>
      <c r="H19" s="107"/>
      <c r="I19" s="108"/>
    </row>
    <row r="20" spans="1:9" ht="24.75" customHeight="1">
      <c r="A20" s="104"/>
      <c r="B20" s="104" t="s">
        <v>205</v>
      </c>
      <c r="D20" s="105"/>
      <c r="E20" s="106">
        <v>421012</v>
      </c>
      <c r="F20" s="107">
        <v>63477</v>
      </c>
      <c r="G20" s="108">
        <v>2</v>
      </c>
      <c r="H20" s="107"/>
      <c r="I20" s="108"/>
    </row>
    <row r="21" spans="1:9" ht="24.75" customHeight="1">
      <c r="A21" s="104"/>
      <c r="B21" s="104" t="s">
        <v>206</v>
      </c>
      <c r="D21" s="105"/>
      <c r="E21" s="106">
        <v>421013</v>
      </c>
      <c r="F21" s="107">
        <v>80576</v>
      </c>
      <c r="G21" s="108">
        <v>76</v>
      </c>
      <c r="H21" s="107"/>
      <c r="I21" s="108"/>
    </row>
    <row r="22" spans="1:9" ht="24.75" customHeight="1">
      <c r="A22" s="104"/>
      <c r="B22" s="104" t="s">
        <v>207</v>
      </c>
      <c r="D22" s="105"/>
      <c r="E22" s="106">
        <v>421002</v>
      </c>
      <c r="F22" s="107">
        <v>7863009</v>
      </c>
      <c r="G22" s="108">
        <v>98</v>
      </c>
      <c r="H22" s="107"/>
      <c r="I22" s="108"/>
    </row>
    <row r="23" spans="1:9" ht="24.75" customHeight="1">
      <c r="A23" s="104"/>
      <c r="B23" s="104" t="s">
        <v>208</v>
      </c>
      <c r="D23" s="105"/>
      <c r="E23" s="106">
        <v>421011</v>
      </c>
      <c r="F23" s="107">
        <v>2005</v>
      </c>
      <c r="G23" s="108">
        <v>0</v>
      </c>
      <c r="H23" s="107"/>
      <c r="I23" s="108"/>
    </row>
    <row r="24" spans="1:9" ht="24.75" customHeight="1">
      <c r="A24" s="104"/>
      <c r="B24" s="104" t="s">
        <v>209</v>
      </c>
      <c r="D24" s="105"/>
      <c r="E24" s="106">
        <v>421015</v>
      </c>
      <c r="F24" s="107">
        <v>535983</v>
      </c>
      <c r="G24" s="108">
        <v>0</v>
      </c>
      <c r="H24" s="107"/>
      <c r="I24" s="108"/>
    </row>
    <row r="25" spans="1:9" ht="24.75" customHeight="1">
      <c r="A25" s="104"/>
      <c r="B25" s="104" t="s">
        <v>210</v>
      </c>
      <c r="D25" s="105"/>
      <c r="E25" s="106">
        <v>421005</v>
      </c>
      <c r="F25" s="107">
        <v>85888</v>
      </c>
      <c r="G25" s="108">
        <v>54</v>
      </c>
      <c r="H25" s="107"/>
      <c r="I25" s="108"/>
    </row>
    <row r="26" spans="1:9" ht="24.75" customHeight="1">
      <c r="A26" s="104"/>
      <c r="B26" s="104" t="s">
        <v>211</v>
      </c>
      <c r="D26" s="105"/>
      <c r="E26" s="106">
        <v>414006</v>
      </c>
      <c r="F26" s="107">
        <f>211325-125</f>
        <v>211200</v>
      </c>
      <c r="G26" s="108">
        <v>0</v>
      </c>
      <c r="H26" s="107"/>
      <c r="I26" s="108"/>
    </row>
    <row r="27" spans="1:9" ht="24.75" customHeight="1">
      <c r="A27" s="104"/>
      <c r="B27" s="104" t="s">
        <v>212</v>
      </c>
      <c r="D27" s="105"/>
      <c r="E27" s="106">
        <v>415004</v>
      </c>
      <c r="F27" s="107">
        <v>148000</v>
      </c>
      <c r="G27" s="108">
        <v>0</v>
      </c>
      <c r="H27" s="107"/>
      <c r="I27" s="108"/>
    </row>
    <row r="28" spans="1:9" ht="24.75" customHeight="1">
      <c r="A28" s="104"/>
      <c r="B28" s="104" t="s">
        <v>213</v>
      </c>
      <c r="D28" s="105"/>
      <c r="E28" s="106">
        <v>415999</v>
      </c>
      <c r="F28" s="107">
        <v>1220</v>
      </c>
      <c r="G28" s="108">
        <v>0</v>
      </c>
      <c r="H28" s="107"/>
      <c r="I28" s="108"/>
    </row>
    <row r="29" spans="1:9" ht="24.75" customHeight="1">
      <c r="A29" s="104"/>
      <c r="B29" s="104" t="s">
        <v>214</v>
      </c>
      <c r="D29" s="105"/>
      <c r="E29" s="106">
        <v>431002</v>
      </c>
      <c r="F29" s="107">
        <v>5019479</v>
      </c>
      <c r="G29" s="108">
        <v>35</v>
      </c>
      <c r="H29" s="107"/>
      <c r="I29" s="108"/>
    </row>
    <row r="30" spans="1:9" ht="24.75" customHeight="1">
      <c r="A30" s="104"/>
      <c r="D30" s="105"/>
      <c r="E30" s="106"/>
      <c r="F30" s="107"/>
      <c r="G30" s="108"/>
      <c r="H30" s="107"/>
      <c r="I30" s="108"/>
    </row>
    <row r="31" spans="1:9" ht="24.75" customHeight="1">
      <c r="A31" s="104"/>
      <c r="D31" s="105"/>
      <c r="E31" s="106"/>
      <c r="F31" s="107"/>
      <c r="G31" s="108"/>
      <c r="H31" s="107"/>
      <c r="I31" s="108"/>
    </row>
    <row r="32" spans="1:9" ht="24.75" customHeight="1">
      <c r="A32" s="104"/>
      <c r="D32" s="105"/>
      <c r="E32" s="106"/>
      <c r="F32" s="107"/>
      <c r="G32" s="108"/>
      <c r="H32" s="107"/>
      <c r="I32" s="108"/>
    </row>
    <row r="33" spans="1:9" ht="24.75" customHeight="1">
      <c r="A33" s="104"/>
      <c r="D33" s="105"/>
      <c r="E33" s="106"/>
      <c r="F33" s="107"/>
      <c r="G33" s="108"/>
      <c r="H33" s="107"/>
      <c r="I33" s="108"/>
    </row>
    <row r="34" spans="1:9" ht="24.75" customHeight="1">
      <c r="A34" s="104"/>
      <c r="C34" s="109" t="s">
        <v>50</v>
      </c>
      <c r="D34" s="105" t="s">
        <v>215</v>
      </c>
      <c r="E34" s="106">
        <v>520000</v>
      </c>
      <c r="F34" s="107"/>
      <c r="G34" s="108"/>
      <c r="H34" s="107">
        <v>4791122</v>
      </c>
      <c r="I34" s="108">
        <v>60</v>
      </c>
    </row>
    <row r="35" spans="1:9" ht="24.75" customHeight="1">
      <c r="A35" s="104"/>
      <c r="D35" s="105" t="s">
        <v>216</v>
      </c>
      <c r="E35" s="106">
        <v>52000</v>
      </c>
      <c r="F35" s="107"/>
      <c r="G35" s="108"/>
      <c r="H35" s="107">
        <v>1017948</v>
      </c>
      <c r="I35" s="108">
        <v>39</v>
      </c>
    </row>
    <row r="36" spans="1:9" ht="24.75" customHeight="1">
      <c r="A36" s="104"/>
      <c r="D36" s="105" t="s">
        <v>217</v>
      </c>
      <c r="E36" s="106">
        <v>531000</v>
      </c>
      <c r="F36" s="107"/>
      <c r="G36" s="108"/>
      <c r="H36" s="107">
        <v>1313889</v>
      </c>
      <c r="I36" s="108">
        <v>48</v>
      </c>
    </row>
    <row r="37" spans="1:9" ht="24.75" customHeight="1">
      <c r="A37" s="104"/>
      <c r="D37" s="105" t="s">
        <v>218</v>
      </c>
      <c r="E37" s="106">
        <v>532000</v>
      </c>
      <c r="F37" s="107"/>
      <c r="G37" s="108"/>
      <c r="H37" s="107">
        <v>1551028</v>
      </c>
      <c r="I37" s="108">
        <v>24</v>
      </c>
    </row>
    <row r="38" spans="1:9" ht="24.75" customHeight="1">
      <c r="A38" s="104"/>
      <c r="D38" s="105" t="s">
        <v>219</v>
      </c>
      <c r="E38" s="106">
        <v>533000</v>
      </c>
      <c r="F38" s="107"/>
      <c r="G38" s="108"/>
      <c r="H38" s="107">
        <v>768121</v>
      </c>
      <c r="I38" s="108">
        <v>25</v>
      </c>
    </row>
    <row r="39" spans="1:9" ht="24.75" customHeight="1">
      <c r="A39" s="104"/>
      <c r="D39" s="105" t="s">
        <v>220</v>
      </c>
      <c r="E39" s="106">
        <v>534000</v>
      </c>
      <c r="F39" s="107"/>
      <c r="G39" s="108"/>
      <c r="H39" s="107">
        <v>379993</v>
      </c>
      <c r="I39" s="108">
        <v>94</v>
      </c>
    </row>
    <row r="40" spans="1:9" ht="24.75" customHeight="1">
      <c r="A40" s="104"/>
      <c r="D40" s="105" t="s">
        <v>221</v>
      </c>
      <c r="E40" s="106">
        <v>561000</v>
      </c>
      <c r="F40" s="107"/>
      <c r="G40" s="108"/>
      <c r="H40" s="107">
        <v>545900</v>
      </c>
      <c r="I40" s="108">
        <v>0</v>
      </c>
    </row>
    <row r="41" spans="1:9" ht="24.75" customHeight="1">
      <c r="A41" s="104"/>
      <c r="D41" s="105" t="s">
        <v>222</v>
      </c>
      <c r="E41" s="106">
        <v>541000</v>
      </c>
      <c r="F41" s="107"/>
      <c r="G41" s="108"/>
      <c r="H41" s="107">
        <v>242650</v>
      </c>
      <c r="I41" s="108">
        <v>0</v>
      </c>
    </row>
    <row r="42" spans="1:9" ht="24.75" customHeight="1">
      <c r="A42" s="104"/>
      <c r="D42" s="105" t="s">
        <v>223</v>
      </c>
      <c r="E42" s="106">
        <v>542000</v>
      </c>
      <c r="F42" s="107"/>
      <c r="G42" s="108"/>
      <c r="H42" s="107">
        <v>3048950</v>
      </c>
      <c r="I42" s="108">
        <v>0</v>
      </c>
    </row>
    <row r="43" spans="1:9" ht="24.75" customHeight="1">
      <c r="A43" s="104"/>
      <c r="D43" s="105" t="s">
        <v>224</v>
      </c>
      <c r="E43" s="106">
        <v>551000</v>
      </c>
      <c r="F43" s="107"/>
      <c r="G43" s="108"/>
      <c r="H43" s="107">
        <v>25000</v>
      </c>
      <c r="I43" s="108">
        <v>0</v>
      </c>
    </row>
    <row r="44" spans="1:9" ht="24.75" customHeight="1">
      <c r="A44" s="104"/>
      <c r="D44" s="105" t="s">
        <v>225</v>
      </c>
      <c r="E44" s="106">
        <v>510000</v>
      </c>
      <c r="F44" s="107"/>
      <c r="G44" s="108"/>
      <c r="H44" s="107">
        <v>371187</v>
      </c>
      <c r="I44" s="108">
        <v>0</v>
      </c>
    </row>
    <row r="45" spans="1:9" ht="24.75" customHeight="1">
      <c r="A45" s="104"/>
      <c r="D45" s="105" t="s">
        <v>226</v>
      </c>
      <c r="E45" s="106">
        <v>300000</v>
      </c>
      <c r="F45" s="107"/>
      <c r="G45" s="108"/>
      <c r="H45" s="107">
        <v>3870116</v>
      </c>
      <c r="I45" s="108">
        <v>80</v>
      </c>
    </row>
    <row r="46" spans="1:9" ht="24.75" customHeight="1">
      <c r="A46" s="104"/>
      <c r="D46" s="105" t="s">
        <v>227</v>
      </c>
      <c r="E46" s="106">
        <v>320000</v>
      </c>
      <c r="F46" s="107"/>
      <c r="G46" s="108"/>
      <c r="H46" s="107">
        <v>1290038</v>
      </c>
      <c r="I46" s="108">
        <v>93</v>
      </c>
    </row>
    <row r="47" spans="1:9" ht="24.75" customHeight="1">
      <c r="A47" s="104"/>
      <c r="D47" s="105"/>
      <c r="E47" s="106"/>
      <c r="F47" s="107"/>
      <c r="G47" s="108"/>
      <c r="H47" s="107"/>
      <c r="I47" s="108"/>
    </row>
    <row r="48" spans="1:9" ht="24.75" customHeight="1">
      <c r="A48" s="104"/>
      <c r="D48" s="105"/>
      <c r="E48" s="106"/>
      <c r="F48" s="107"/>
      <c r="G48" s="108"/>
      <c r="H48" s="107"/>
      <c r="I48" s="108"/>
    </row>
    <row r="49" spans="1:9" ht="24.75" customHeight="1">
      <c r="A49" s="104"/>
      <c r="D49" s="105"/>
      <c r="E49" s="106"/>
      <c r="F49" s="107"/>
      <c r="G49" s="108"/>
      <c r="H49" s="107"/>
      <c r="I49" s="108"/>
    </row>
    <row r="50" spans="1:9" ht="24.75" customHeight="1">
      <c r="A50" s="104"/>
      <c r="D50" s="105"/>
      <c r="E50" s="106"/>
      <c r="F50" s="107"/>
      <c r="G50" s="108"/>
      <c r="H50" s="107"/>
      <c r="I50" s="108"/>
    </row>
    <row r="51" spans="1:9" ht="24.75" customHeight="1">
      <c r="A51" s="104"/>
      <c r="D51" s="105"/>
      <c r="E51" s="106"/>
      <c r="F51" s="107"/>
      <c r="G51" s="108"/>
      <c r="H51" s="107"/>
      <c r="I51" s="108"/>
    </row>
    <row r="52" spans="1:9" ht="24.75" customHeight="1">
      <c r="A52" s="104"/>
      <c r="D52" s="105"/>
      <c r="E52" s="106"/>
      <c r="F52" s="107"/>
      <c r="G52" s="108"/>
      <c r="H52" s="107"/>
      <c r="I52" s="108"/>
    </row>
    <row r="53" spans="1:9" ht="24.75" customHeight="1">
      <c r="A53" s="104"/>
      <c r="D53" s="105"/>
      <c r="E53" s="106"/>
      <c r="F53" s="107"/>
      <c r="G53" s="108"/>
      <c r="H53" s="107"/>
      <c r="I53" s="108"/>
    </row>
    <row r="54" spans="1:9" ht="24.75" customHeight="1">
      <c r="A54" s="104"/>
      <c r="B54" s="110"/>
      <c r="C54" s="110"/>
      <c r="D54" s="110"/>
      <c r="E54" s="111"/>
      <c r="F54" s="112">
        <f>INT(SUM(F6:F51)+SUM(G6:G51)/100)</f>
        <v>19215946</v>
      </c>
      <c r="G54" s="113">
        <f>MOD(SUM(G6:G49),100)</f>
        <v>63</v>
      </c>
      <c r="H54" s="114">
        <f>INT(SUM(H30:H52)+SUM(I30:I52)/100)</f>
        <v>19215946</v>
      </c>
      <c r="I54" s="113">
        <f>MOD(SUM(I6:I53),100)</f>
        <v>63</v>
      </c>
    </row>
    <row r="55" spans="1:9" ht="24.75" customHeight="1">
      <c r="A55" s="115" t="s">
        <v>228</v>
      </c>
      <c r="B55" s="116"/>
      <c r="C55" s="117"/>
      <c r="D55" s="117"/>
      <c r="E55" s="118"/>
      <c r="F55" s="119"/>
      <c r="G55" s="120"/>
      <c r="H55" s="121"/>
      <c r="I55" s="121"/>
    </row>
    <row r="56" spans="1:9" ht="24.75" customHeight="1">
      <c r="A56" s="270" t="s">
        <v>235</v>
      </c>
      <c r="B56" s="270"/>
      <c r="C56" s="270"/>
      <c r="D56" s="270"/>
      <c r="E56" s="270"/>
      <c r="F56" s="270"/>
      <c r="G56" s="270"/>
      <c r="H56" s="270"/>
      <c r="I56" s="270"/>
    </row>
    <row r="57" spans="1:9" ht="24.75" customHeight="1">
      <c r="A57" s="110" t="s">
        <v>229</v>
      </c>
      <c r="B57" s="110"/>
      <c r="C57" s="110"/>
      <c r="D57" s="110"/>
      <c r="E57" s="122"/>
      <c r="F57" s="123"/>
      <c r="G57" s="124"/>
      <c r="H57" s="123"/>
      <c r="I57" s="123"/>
    </row>
    <row r="58" spans="1:9" ht="24.75" customHeight="1">
      <c r="A58" s="271"/>
      <c r="B58" s="272"/>
      <c r="C58" s="272"/>
      <c r="D58" s="273"/>
      <c r="E58" s="273"/>
      <c r="F58" s="273"/>
      <c r="G58" s="273"/>
      <c r="H58" s="273"/>
      <c r="I58" s="274"/>
    </row>
    <row r="59" spans="1:9" ht="24.75" customHeight="1">
      <c r="A59" s="125"/>
      <c r="E59" s="98"/>
      <c r="F59" s="119"/>
      <c r="G59" s="120"/>
      <c r="H59" s="119"/>
      <c r="I59" s="126"/>
    </row>
    <row r="60" spans="1:9" ht="24.75" customHeight="1">
      <c r="A60" s="127" t="s">
        <v>236</v>
      </c>
      <c r="B60" s="110"/>
      <c r="C60" s="110"/>
      <c r="D60" s="110" t="s">
        <v>237</v>
      </c>
      <c r="E60" s="122"/>
      <c r="F60" s="123" t="s">
        <v>238</v>
      </c>
      <c r="G60" s="124"/>
      <c r="H60" s="123"/>
      <c r="I60" s="128"/>
    </row>
  </sheetData>
  <mergeCells count="10">
    <mergeCell ref="A56:I56"/>
    <mergeCell ref="A58:I58"/>
    <mergeCell ref="A4:B4"/>
    <mergeCell ref="A5:D5"/>
    <mergeCell ref="F5:G5"/>
    <mergeCell ref="H5:I5"/>
    <mergeCell ref="A1:C1"/>
    <mergeCell ref="E1:I1"/>
    <mergeCell ref="E2:I2"/>
    <mergeCell ref="A3:I3"/>
  </mergeCells>
  <printOptions/>
  <pageMargins left="0.23" right="0.11" top="0.33" bottom="0.23" header="0.25" footer="0.19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3" sqref="B13"/>
    </sheetView>
  </sheetViews>
  <sheetFormatPr defaultColWidth="9.140625" defaultRowHeight="12.75"/>
  <cols>
    <col min="1" max="1" width="31.28125" style="77" customWidth="1"/>
    <col min="2" max="2" width="16.7109375" style="76" customWidth="1"/>
    <col min="3" max="4" width="14.140625" style="76" customWidth="1"/>
    <col min="5" max="5" width="16.57421875" style="76" customWidth="1"/>
    <col min="6" max="6" width="17.28125" style="76" customWidth="1"/>
    <col min="7" max="7" width="12.7109375" style="76" bestFit="1" customWidth="1"/>
    <col min="8" max="16384" width="9.140625" style="77" customWidth="1"/>
  </cols>
  <sheetData>
    <row r="1" spans="1:5" ht="23.25">
      <c r="A1" s="280" t="s">
        <v>349</v>
      </c>
      <c r="B1" s="280"/>
      <c r="C1" s="280"/>
      <c r="D1" s="280"/>
      <c r="E1" s="280"/>
    </row>
    <row r="2" spans="1:5" ht="23.25">
      <c r="A2" s="280" t="s">
        <v>190</v>
      </c>
      <c r="B2" s="280"/>
      <c r="C2" s="280"/>
      <c r="D2" s="280"/>
      <c r="E2" s="280"/>
    </row>
    <row r="3" spans="1:5" ht="23.25">
      <c r="A3" s="280" t="s">
        <v>342</v>
      </c>
      <c r="B3" s="280"/>
      <c r="C3" s="280"/>
      <c r="D3" s="280"/>
      <c r="E3" s="280"/>
    </row>
    <row r="4" spans="1:5" ht="23.25">
      <c r="A4" s="303" t="s">
        <v>341</v>
      </c>
      <c r="B4" s="280"/>
      <c r="C4" s="280"/>
      <c r="D4" s="280"/>
      <c r="E4" s="280"/>
    </row>
    <row r="5" spans="1:5" ht="23.25">
      <c r="A5" s="75"/>
      <c r="B5" s="75"/>
      <c r="C5" s="75"/>
      <c r="D5" s="75"/>
      <c r="E5" s="75"/>
    </row>
    <row r="6" spans="2:5" ht="23.25">
      <c r="B6" s="78" t="s">
        <v>117</v>
      </c>
      <c r="C6" s="78" t="s">
        <v>183</v>
      </c>
      <c r="D6" s="78" t="s">
        <v>184</v>
      </c>
      <c r="E6" s="79" t="s">
        <v>63</v>
      </c>
    </row>
    <row r="7" spans="1:5" ht="23.25">
      <c r="A7" s="77" t="s">
        <v>185</v>
      </c>
      <c r="B7" s="80">
        <v>2531.25</v>
      </c>
      <c r="C7" s="80">
        <v>20651.71</v>
      </c>
      <c r="D7" s="81">
        <v>2531.25</v>
      </c>
      <c r="E7" s="80">
        <f aca="true" t="shared" si="0" ref="E7:E12">B7+C7-D7</f>
        <v>20651.71</v>
      </c>
    </row>
    <row r="8" spans="1:5" ht="23.25">
      <c r="A8" s="77" t="s">
        <v>186</v>
      </c>
      <c r="B8" s="82">
        <f>155090-300</f>
        <v>154790</v>
      </c>
      <c r="C8" s="82">
        <v>40708</v>
      </c>
      <c r="D8" s="83">
        <v>0</v>
      </c>
      <c r="E8" s="82">
        <f t="shared" si="0"/>
        <v>195498</v>
      </c>
    </row>
    <row r="9" spans="1:5" ht="23.25">
      <c r="A9" s="77" t="s">
        <v>187</v>
      </c>
      <c r="B9" s="82">
        <v>1055.68</v>
      </c>
      <c r="C9" s="82">
        <v>13.72</v>
      </c>
      <c r="D9" s="83">
        <v>0</v>
      </c>
      <c r="E9" s="82">
        <f t="shared" si="0"/>
        <v>1069.4</v>
      </c>
    </row>
    <row r="10" spans="1:5" ht="23.25">
      <c r="A10" s="77" t="s">
        <v>188</v>
      </c>
      <c r="B10" s="82">
        <v>27842.12</v>
      </c>
      <c r="C10" s="82">
        <v>16.47</v>
      </c>
      <c r="D10" s="83">
        <v>0</v>
      </c>
      <c r="E10" s="82">
        <f t="shared" si="0"/>
        <v>27858.59</v>
      </c>
    </row>
    <row r="11" spans="1:5" ht="23.25">
      <c r="A11" s="77" t="s">
        <v>275</v>
      </c>
      <c r="B11" s="82">
        <v>559483.37</v>
      </c>
      <c r="C11" s="82">
        <v>11740.33</v>
      </c>
      <c r="D11" s="83">
        <v>0</v>
      </c>
      <c r="E11" s="82">
        <f t="shared" si="0"/>
        <v>571223.7</v>
      </c>
    </row>
    <row r="12" spans="1:5" ht="23.25">
      <c r="A12" s="77" t="s">
        <v>189</v>
      </c>
      <c r="B12" s="84">
        <f>30900+300</f>
        <v>31200</v>
      </c>
      <c r="C12" s="84">
        <v>0</v>
      </c>
      <c r="D12" s="85">
        <v>0</v>
      </c>
      <c r="E12" s="84">
        <f t="shared" si="0"/>
        <v>31200</v>
      </c>
    </row>
    <row r="13" spans="2:5" ht="24" thickBot="1">
      <c r="B13" s="86">
        <f>SUM(B7:B12)</f>
        <v>776902.4199999999</v>
      </c>
      <c r="C13" s="87">
        <f>SUM(C7:C12)</f>
        <v>73130.23</v>
      </c>
      <c r="D13" s="87">
        <f>SUM(D7:D12)</f>
        <v>2531.25</v>
      </c>
      <c r="E13" s="86">
        <f>SUM(E7:E12)</f>
        <v>847501.3999999999</v>
      </c>
    </row>
    <row r="14" ht="24" thickTop="1"/>
    <row r="15" spans="2:5" ht="23.25">
      <c r="B15" s="77"/>
      <c r="C15" s="77"/>
      <c r="D15" s="77"/>
      <c r="E15" s="77"/>
    </row>
    <row r="18" ht="23.25">
      <c r="F18" s="88"/>
    </row>
    <row r="19" ht="23.25">
      <c r="G19" s="88"/>
    </row>
  </sheetData>
  <mergeCells count="4">
    <mergeCell ref="A1:E1"/>
    <mergeCell ref="A2:E2"/>
    <mergeCell ref="A3:E3"/>
    <mergeCell ref="A4:E4"/>
  </mergeCells>
  <printOptions/>
  <pageMargins left="0.7" right="0.2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2" sqref="A2:G2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3" width="12.28125" style="1" customWidth="1"/>
    <col min="4" max="5" width="13.28125" style="1" customWidth="1"/>
    <col min="6" max="6" width="19.7109375" style="1" customWidth="1"/>
    <col min="7" max="7" width="15.00390625" style="1" customWidth="1"/>
    <col min="8" max="8" width="19.140625" style="1" hidden="1" customWidth="1"/>
    <col min="9" max="9" width="11.57421875" style="1" hidden="1" customWidth="1"/>
    <col min="10" max="16384" width="11.57421875" style="1" customWidth="1"/>
  </cols>
  <sheetData>
    <row r="1" spans="1:7" ht="21">
      <c r="A1" s="263" t="s">
        <v>0</v>
      </c>
      <c r="B1" s="263"/>
      <c r="C1" s="263"/>
      <c r="D1" s="263"/>
      <c r="E1" s="263"/>
      <c r="F1" s="263"/>
      <c r="G1" s="263"/>
    </row>
    <row r="2" spans="1:7" ht="21">
      <c r="A2" s="263" t="s">
        <v>106</v>
      </c>
      <c r="B2" s="263"/>
      <c r="C2" s="263"/>
      <c r="D2" s="263"/>
      <c r="E2" s="263"/>
      <c r="F2" s="263"/>
      <c r="G2" s="263"/>
    </row>
    <row r="3" spans="1:7" ht="21.75" thickBot="1">
      <c r="A3" s="304" t="s">
        <v>281</v>
      </c>
      <c r="B3" s="304"/>
      <c r="C3" s="304"/>
      <c r="D3" s="304"/>
      <c r="E3" s="304"/>
      <c r="F3" s="304"/>
      <c r="G3" s="304"/>
    </row>
    <row r="4" spans="1:7" ht="21.75" thickTop="1">
      <c r="A4" s="305" t="s">
        <v>67</v>
      </c>
      <c r="B4" s="193" t="s">
        <v>68</v>
      </c>
      <c r="C4" s="194" t="s">
        <v>70</v>
      </c>
      <c r="D4" s="195" t="s">
        <v>72</v>
      </c>
      <c r="E4" s="193" t="s">
        <v>73</v>
      </c>
      <c r="F4" s="305" t="s">
        <v>75</v>
      </c>
      <c r="G4" s="305" t="s">
        <v>76</v>
      </c>
    </row>
    <row r="5" spans="1:7" ht="21.75" thickBot="1">
      <c r="A5" s="306"/>
      <c r="B5" s="196" t="s">
        <v>69</v>
      </c>
      <c r="C5" s="192" t="s">
        <v>71</v>
      </c>
      <c r="D5" s="197" t="s">
        <v>71</v>
      </c>
      <c r="E5" s="196" t="s">
        <v>74</v>
      </c>
      <c r="F5" s="306"/>
      <c r="G5" s="306"/>
    </row>
    <row r="6" spans="1:7" ht="21.75" thickTop="1">
      <c r="A6" s="198" t="s">
        <v>77</v>
      </c>
      <c r="B6" s="6"/>
      <c r="C6" s="4"/>
      <c r="D6" s="2"/>
      <c r="E6" s="6"/>
      <c r="F6" s="6"/>
      <c r="G6" s="199"/>
    </row>
    <row r="7" spans="1:9" ht="21">
      <c r="A7" s="6" t="s">
        <v>127</v>
      </c>
      <c r="B7" s="5">
        <v>533750</v>
      </c>
      <c r="C7" s="7"/>
      <c r="D7" s="3"/>
      <c r="E7" s="5">
        <f>B7+C7-D7</f>
        <v>533750</v>
      </c>
      <c r="F7" s="6" t="s">
        <v>91</v>
      </c>
      <c r="G7" s="53">
        <f>2688385+200500-65500-50000</f>
        <v>2773385</v>
      </c>
      <c r="H7" s="6" t="s">
        <v>91</v>
      </c>
      <c r="I7" s="53">
        <f>65500+30500+16000+2500+50000+36000</f>
        <v>200500</v>
      </c>
    </row>
    <row r="8" spans="1:9" ht="21">
      <c r="A8" s="6" t="s">
        <v>78</v>
      </c>
      <c r="B8" s="5">
        <v>74500</v>
      </c>
      <c r="C8" s="7"/>
      <c r="D8" s="3"/>
      <c r="E8" s="5">
        <f aca="true" t="shared" si="0" ref="E8:E33">B8+C8-D8</f>
        <v>74500</v>
      </c>
      <c r="F8" s="6" t="s">
        <v>92</v>
      </c>
      <c r="G8" s="53">
        <f>1461220+126950+65500-65500</f>
        <v>1588170</v>
      </c>
      <c r="H8" s="6" t="s">
        <v>92</v>
      </c>
      <c r="I8" s="53">
        <f>31400+26700+32700+32700+3450</f>
        <v>126950</v>
      </c>
    </row>
    <row r="9" spans="1:9" ht="21">
      <c r="A9" s="6" t="s">
        <v>128</v>
      </c>
      <c r="B9" s="5">
        <v>797000</v>
      </c>
      <c r="C9" s="7"/>
      <c r="D9" s="3"/>
      <c r="E9" s="5">
        <f t="shared" si="0"/>
        <v>797000</v>
      </c>
      <c r="F9" s="6" t="s">
        <v>93</v>
      </c>
      <c r="G9" s="53"/>
      <c r="H9" s="6" t="s">
        <v>93</v>
      </c>
      <c r="I9" s="53"/>
    </row>
    <row r="10" spans="1:9" ht="21">
      <c r="A10" s="6" t="s">
        <v>129</v>
      </c>
      <c r="B10" s="5">
        <v>302000</v>
      </c>
      <c r="C10" s="7"/>
      <c r="D10" s="3"/>
      <c r="E10" s="5">
        <f t="shared" si="0"/>
        <v>302000</v>
      </c>
      <c r="F10" s="6" t="s">
        <v>94</v>
      </c>
      <c r="G10" s="53">
        <v>194500</v>
      </c>
      <c r="H10" s="6" t="s">
        <v>94</v>
      </c>
      <c r="I10" s="53"/>
    </row>
    <row r="11" spans="1:9" ht="21">
      <c r="A11" s="6" t="s">
        <v>79</v>
      </c>
      <c r="B11" s="5">
        <v>102270</v>
      </c>
      <c r="C11" s="7"/>
      <c r="D11" s="3"/>
      <c r="E11" s="5">
        <f t="shared" si="0"/>
        <v>102270</v>
      </c>
      <c r="F11" s="6" t="s">
        <v>95</v>
      </c>
      <c r="G11" s="53">
        <v>572980</v>
      </c>
      <c r="H11" s="6" t="s">
        <v>95</v>
      </c>
      <c r="I11" s="53"/>
    </row>
    <row r="12" spans="1:9" ht="21">
      <c r="A12" s="6" t="s">
        <v>80</v>
      </c>
      <c r="B12" s="5">
        <v>676000</v>
      </c>
      <c r="C12" s="7"/>
      <c r="D12" s="3"/>
      <c r="E12" s="5">
        <f t="shared" si="0"/>
        <v>676000</v>
      </c>
      <c r="F12" s="6" t="s">
        <v>98</v>
      </c>
      <c r="G12" s="53">
        <v>375700</v>
      </c>
      <c r="H12" s="6" t="s">
        <v>98</v>
      </c>
      <c r="I12" s="53"/>
    </row>
    <row r="13" spans="1:9" ht="21">
      <c r="A13" s="6" t="s">
        <v>81</v>
      </c>
      <c r="B13" s="5">
        <v>6035612.3</v>
      </c>
      <c r="C13" s="7"/>
      <c r="D13" s="3"/>
      <c r="E13" s="5">
        <f t="shared" si="0"/>
        <v>6035612.3</v>
      </c>
      <c r="F13" s="6" t="s">
        <v>99</v>
      </c>
      <c r="G13" s="53">
        <v>433001</v>
      </c>
      <c r="H13" s="6" t="s">
        <v>99</v>
      </c>
      <c r="I13" s="53"/>
    </row>
    <row r="14" spans="1:9" ht="21">
      <c r="A14" s="200" t="s">
        <v>82</v>
      </c>
      <c r="B14" s="5"/>
      <c r="C14" s="7"/>
      <c r="D14" s="3"/>
      <c r="E14" s="5">
        <f t="shared" si="0"/>
        <v>0</v>
      </c>
      <c r="F14" s="6" t="s">
        <v>96</v>
      </c>
      <c r="G14" s="53"/>
      <c r="H14" s="6" t="s">
        <v>96</v>
      </c>
      <c r="I14" s="53"/>
    </row>
    <row r="15" spans="1:9" ht="21">
      <c r="A15" s="6" t="s">
        <v>83</v>
      </c>
      <c r="B15" s="5">
        <v>123000</v>
      </c>
      <c r="C15" s="7"/>
      <c r="D15" s="3"/>
      <c r="E15" s="5">
        <f t="shared" si="0"/>
        <v>123000</v>
      </c>
      <c r="F15" s="6" t="s">
        <v>97</v>
      </c>
      <c r="G15" s="53">
        <v>6545612.3</v>
      </c>
      <c r="H15" s="6" t="s">
        <v>97</v>
      </c>
      <c r="I15" s="53"/>
    </row>
    <row r="16" spans="1:9" ht="21">
      <c r="A16" s="6" t="s">
        <v>84</v>
      </c>
      <c r="B16" s="5">
        <v>1026400</v>
      </c>
      <c r="C16" s="7">
        <v>80400</v>
      </c>
      <c r="D16" s="3"/>
      <c r="E16" s="5">
        <f t="shared" si="0"/>
        <v>1106800</v>
      </c>
      <c r="F16" s="6"/>
      <c r="G16" s="53"/>
      <c r="H16" s="6"/>
      <c r="I16" s="53">
        <f>SUM(I7:I15)</f>
        <v>327450</v>
      </c>
    </row>
    <row r="17" spans="1:7" ht="21">
      <c r="A17" s="6" t="s">
        <v>85</v>
      </c>
      <c r="B17" s="5">
        <v>389500</v>
      </c>
      <c r="C17" s="7"/>
      <c r="D17" s="3"/>
      <c r="E17" s="5">
        <f t="shared" si="0"/>
        <v>389500</v>
      </c>
      <c r="F17" s="6"/>
      <c r="G17" s="53"/>
    </row>
    <row r="18" spans="1:7" ht="21">
      <c r="A18" s="6" t="s">
        <v>86</v>
      </c>
      <c r="B18" s="5">
        <v>76500</v>
      </c>
      <c r="C18" s="7"/>
      <c r="D18" s="3"/>
      <c r="E18" s="5">
        <f t="shared" si="0"/>
        <v>76500</v>
      </c>
      <c r="F18" s="6"/>
      <c r="G18" s="53"/>
    </row>
    <row r="19" spans="1:7" ht="21">
      <c r="A19" s="6" t="s">
        <v>87</v>
      </c>
      <c r="B19" s="5">
        <v>114900</v>
      </c>
      <c r="C19" s="7"/>
      <c r="D19" s="3"/>
      <c r="E19" s="5">
        <f t="shared" si="0"/>
        <v>114900</v>
      </c>
      <c r="F19" s="6"/>
      <c r="G19" s="53"/>
    </row>
    <row r="20" spans="1:7" ht="21">
      <c r="A20" s="6" t="s">
        <v>88</v>
      </c>
      <c r="B20" s="5">
        <v>1025380</v>
      </c>
      <c r="C20" s="7"/>
      <c r="D20" s="3"/>
      <c r="E20" s="5">
        <f t="shared" si="0"/>
        <v>1025380</v>
      </c>
      <c r="F20" s="6"/>
      <c r="G20" s="53"/>
    </row>
    <row r="21" spans="1:7" ht="21">
      <c r="A21" s="6" t="s">
        <v>89</v>
      </c>
      <c r="B21" s="5">
        <v>661001</v>
      </c>
      <c r="C21" s="7">
        <f>26700+32700+32700+3450</f>
        <v>95550</v>
      </c>
      <c r="D21" s="3"/>
      <c r="E21" s="5">
        <f t="shared" si="0"/>
        <v>756551</v>
      </c>
      <c r="F21" s="6"/>
      <c r="G21" s="53"/>
    </row>
    <row r="22" spans="1:7" ht="21">
      <c r="A22" s="6" t="s">
        <v>90</v>
      </c>
      <c r="B22" s="5">
        <v>88585</v>
      </c>
      <c r="C22" s="7"/>
      <c r="D22" s="3"/>
      <c r="E22" s="5">
        <f t="shared" si="0"/>
        <v>88585</v>
      </c>
      <c r="F22" s="6"/>
      <c r="G22" s="53"/>
    </row>
    <row r="23" spans="1:7" ht="21">
      <c r="A23" s="6" t="s">
        <v>124</v>
      </c>
      <c r="B23" s="5">
        <v>8000</v>
      </c>
      <c r="C23" s="7"/>
      <c r="D23" s="3"/>
      <c r="E23" s="5">
        <f t="shared" si="0"/>
        <v>8000</v>
      </c>
      <c r="F23" s="6"/>
      <c r="G23" s="53"/>
    </row>
    <row r="24" spans="1:7" ht="21">
      <c r="A24" s="6" t="s">
        <v>122</v>
      </c>
      <c r="B24" s="5">
        <v>76500</v>
      </c>
      <c r="C24" s="7">
        <v>36000</v>
      </c>
      <c r="D24" s="3"/>
      <c r="E24" s="5">
        <f t="shared" si="0"/>
        <v>112500</v>
      </c>
      <c r="F24" s="6"/>
      <c r="G24" s="53"/>
    </row>
    <row r="25" spans="1:7" ht="21">
      <c r="A25" s="6" t="s">
        <v>123</v>
      </c>
      <c r="B25" s="5">
        <v>160500</v>
      </c>
      <c r="C25" s="7"/>
      <c r="D25" s="3"/>
      <c r="E25" s="5">
        <f t="shared" si="0"/>
        <v>160500</v>
      </c>
      <c r="F25" s="6"/>
      <c r="G25" s="53"/>
    </row>
    <row r="26" spans="1:7" ht="21">
      <c r="A26" s="6"/>
      <c r="B26" s="5"/>
      <c r="C26" s="7"/>
      <c r="D26" s="3"/>
      <c r="E26" s="5">
        <f t="shared" si="0"/>
        <v>0</v>
      </c>
      <c r="F26" s="6"/>
      <c r="G26" s="53"/>
    </row>
    <row r="27" spans="1:7" ht="21">
      <c r="A27" s="6"/>
      <c r="B27" s="5"/>
      <c r="C27" s="7"/>
      <c r="D27" s="3"/>
      <c r="E27" s="5">
        <f t="shared" si="0"/>
        <v>0</v>
      </c>
      <c r="F27" s="6"/>
      <c r="G27" s="53"/>
    </row>
    <row r="28" spans="1:7" ht="21">
      <c r="A28" s="6"/>
      <c r="B28" s="5"/>
      <c r="C28" s="7"/>
      <c r="D28" s="3"/>
      <c r="E28" s="5">
        <f t="shared" si="0"/>
        <v>0</v>
      </c>
      <c r="F28" s="6"/>
      <c r="G28" s="53"/>
    </row>
    <row r="29" spans="1:7" ht="21">
      <c r="A29" s="6"/>
      <c r="B29" s="5"/>
      <c r="C29" s="7"/>
      <c r="D29" s="3"/>
      <c r="E29" s="5">
        <f t="shared" si="0"/>
        <v>0</v>
      </c>
      <c r="F29" s="6"/>
      <c r="G29" s="53"/>
    </row>
    <row r="30" spans="1:7" ht="21">
      <c r="A30" s="6"/>
      <c r="B30" s="5"/>
      <c r="C30" s="7"/>
      <c r="D30" s="3"/>
      <c r="E30" s="5">
        <f t="shared" si="0"/>
        <v>0</v>
      </c>
      <c r="F30" s="6"/>
      <c r="G30" s="53"/>
    </row>
    <row r="31" spans="1:7" ht="21">
      <c r="A31" s="6"/>
      <c r="B31" s="5"/>
      <c r="C31" s="7"/>
      <c r="D31" s="3"/>
      <c r="E31" s="5">
        <f t="shared" si="0"/>
        <v>0</v>
      </c>
      <c r="F31" s="6"/>
      <c r="G31" s="53"/>
    </row>
    <row r="32" spans="1:7" ht="21">
      <c r="A32" s="31"/>
      <c r="B32" s="5"/>
      <c r="C32" s="7"/>
      <c r="D32" s="3"/>
      <c r="E32" s="5">
        <f t="shared" si="0"/>
        <v>0</v>
      </c>
      <c r="F32" s="6"/>
      <c r="G32" s="53"/>
    </row>
    <row r="33" spans="1:7" ht="21.75" thickBot="1">
      <c r="A33" s="201"/>
      <c r="B33" s="35">
        <f>SUM(B7:B32)</f>
        <v>12271398.3</v>
      </c>
      <c r="C33" s="35">
        <f>SUM(C6:C32)</f>
        <v>211950</v>
      </c>
      <c r="D33" s="92">
        <f>SUM(D6:D32)</f>
        <v>0</v>
      </c>
      <c r="E33" s="35">
        <f t="shared" si="0"/>
        <v>12483348.3</v>
      </c>
      <c r="F33" s="202"/>
      <c r="G33" s="203">
        <f>SUM(G7:G29)</f>
        <v>12483348.3</v>
      </c>
    </row>
    <row r="34" ht="21.75" thickTop="1">
      <c r="G34" s="71"/>
    </row>
    <row r="36" spans="1:7" ht="21">
      <c r="A36" s="1" t="s">
        <v>100</v>
      </c>
      <c r="C36" s="1" t="s">
        <v>102</v>
      </c>
      <c r="F36" s="307" t="s">
        <v>105</v>
      </c>
      <c r="G36" s="307"/>
    </row>
    <row r="37" spans="1:7" ht="21">
      <c r="A37" s="1" t="s">
        <v>101</v>
      </c>
      <c r="C37" s="1" t="s">
        <v>103</v>
      </c>
      <c r="F37" s="307" t="s">
        <v>278</v>
      </c>
      <c r="G37" s="307"/>
    </row>
    <row r="38" spans="1:7" ht="21">
      <c r="A38" s="1" t="s">
        <v>279</v>
      </c>
      <c r="C38" s="1" t="s">
        <v>104</v>
      </c>
      <c r="F38" s="307" t="s">
        <v>280</v>
      </c>
      <c r="G38" s="307"/>
    </row>
    <row r="39" spans="6:7" ht="21">
      <c r="F39" s="307"/>
      <c r="G39" s="307"/>
    </row>
  </sheetData>
  <mergeCells count="10">
    <mergeCell ref="F36:G36"/>
    <mergeCell ref="F37:G37"/>
    <mergeCell ref="F38:G38"/>
    <mergeCell ref="F39:G39"/>
    <mergeCell ref="A1:G1"/>
    <mergeCell ref="A2:G2"/>
    <mergeCell ref="A3:G3"/>
    <mergeCell ref="A4:A5"/>
    <mergeCell ref="F4:F5"/>
    <mergeCell ref="G4:G5"/>
  </mergeCells>
  <printOptions/>
  <pageMargins left="0.42" right="0.11" top="0.7" bottom="0.2" header="0.5" footer="0.16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zoomScale="115" zoomScaleNormal="115" workbookViewId="0" topLeftCell="A1">
      <selection activeCell="D9" sqref="D9"/>
    </sheetView>
  </sheetViews>
  <sheetFormatPr defaultColWidth="9.140625" defaultRowHeight="12.75"/>
  <cols>
    <col min="1" max="1" width="33.57421875" style="1" customWidth="1"/>
    <col min="2" max="2" width="14.7109375" style="1" customWidth="1"/>
    <col min="3" max="3" width="26.421875" style="1" customWidth="1"/>
    <col min="4" max="4" width="15.28125" style="1" customWidth="1"/>
    <col min="5" max="16384" width="9.140625" style="1" customWidth="1"/>
  </cols>
  <sheetData>
    <row r="1" spans="1:4" ht="21">
      <c r="A1" s="308" t="s">
        <v>282</v>
      </c>
      <c r="B1" s="308"/>
      <c r="C1" s="308"/>
      <c r="D1" s="308"/>
    </row>
    <row r="2" spans="1:4" ht="21">
      <c r="A2" s="263" t="s">
        <v>66</v>
      </c>
      <c r="B2" s="263"/>
      <c r="C2" s="263"/>
      <c r="D2" s="263"/>
    </row>
    <row r="3" spans="1:4" ht="21.75" thickBot="1">
      <c r="A3" s="304" t="s">
        <v>281</v>
      </c>
      <c r="B3" s="304"/>
      <c r="C3" s="304"/>
      <c r="D3" s="304"/>
    </row>
    <row r="4" spans="1:4" ht="21.75" thickTop="1">
      <c r="A4" s="305" t="s">
        <v>67</v>
      </c>
      <c r="B4" s="305" t="s">
        <v>107</v>
      </c>
      <c r="C4" s="305" t="s">
        <v>108</v>
      </c>
      <c r="D4" s="305" t="s">
        <v>76</v>
      </c>
    </row>
    <row r="5" spans="1:4" ht="21.75" thickBot="1">
      <c r="A5" s="306"/>
      <c r="B5" s="306"/>
      <c r="C5" s="306"/>
      <c r="D5" s="306"/>
    </row>
    <row r="6" spans="1:4" ht="21.75" thickTop="1">
      <c r="A6" s="198" t="s">
        <v>77</v>
      </c>
      <c r="B6" s="6"/>
      <c r="C6" s="6"/>
      <c r="D6" s="199"/>
    </row>
    <row r="7" spans="1:4" ht="21">
      <c r="A7" s="2" t="s">
        <v>130</v>
      </c>
      <c r="B7" s="5">
        <v>533750</v>
      </c>
      <c r="C7" s="6" t="s">
        <v>91</v>
      </c>
      <c r="D7" s="53">
        <f>2888885-65500-50000</f>
        <v>2773385</v>
      </c>
    </row>
    <row r="8" spans="1:4" ht="21">
      <c r="A8" s="2" t="s">
        <v>78</v>
      </c>
      <c r="B8" s="5">
        <v>74500</v>
      </c>
      <c r="C8" s="6" t="s">
        <v>92</v>
      </c>
      <c r="D8" s="53">
        <f>1588170+65500-65500</f>
        <v>1588170</v>
      </c>
    </row>
    <row r="9" spans="1:4" ht="21">
      <c r="A9" s="2" t="s">
        <v>131</v>
      </c>
      <c r="B9" s="5">
        <v>797000</v>
      </c>
      <c r="C9" s="6" t="s">
        <v>93</v>
      </c>
      <c r="D9" s="53"/>
    </row>
    <row r="10" spans="1:4" ht="21">
      <c r="A10" s="2" t="s">
        <v>129</v>
      </c>
      <c r="B10" s="5">
        <v>302000</v>
      </c>
      <c r="C10" s="6" t="s">
        <v>94</v>
      </c>
      <c r="D10" s="53">
        <v>194500</v>
      </c>
    </row>
    <row r="11" spans="1:4" ht="21">
      <c r="A11" s="2" t="s">
        <v>79</v>
      </c>
      <c r="B11" s="5">
        <v>102270</v>
      </c>
      <c r="C11" s="6" t="s">
        <v>95</v>
      </c>
      <c r="D11" s="53">
        <f>36000+536980</f>
        <v>572980</v>
      </c>
    </row>
    <row r="12" spans="1:4" ht="21">
      <c r="A12" s="2" t="s">
        <v>80</v>
      </c>
      <c r="B12" s="5">
        <v>676000</v>
      </c>
      <c r="C12" s="6" t="s">
        <v>98</v>
      </c>
      <c r="D12" s="53">
        <v>375700</v>
      </c>
    </row>
    <row r="13" spans="1:4" ht="21">
      <c r="A13" s="2" t="s">
        <v>81</v>
      </c>
      <c r="B13" s="5">
        <v>6035612.3</v>
      </c>
      <c r="C13" s="6" t="s">
        <v>99</v>
      </c>
      <c r="D13" s="53">
        <v>433001</v>
      </c>
    </row>
    <row r="14" spans="1:4" ht="21">
      <c r="A14" s="198" t="s">
        <v>82</v>
      </c>
      <c r="B14" s="5">
        <v>0</v>
      </c>
      <c r="C14" s="6" t="s">
        <v>96</v>
      </c>
      <c r="D14" s="53"/>
    </row>
    <row r="15" spans="1:4" ht="21">
      <c r="A15" s="2" t="s">
        <v>83</v>
      </c>
      <c r="B15" s="5">
        <v>123000</v>
      </c>
      <c r="C15" s="6" t="s">
        <v>97</v>
      </c>
      <c r="D15" s="53">
        <v>6545612.3</v>
      </c>
    </row>
    <row r="16" spans="1:4" ht="21">
      <c r="A16" s="2" t="s">
        <v>84</v>
      </c>
      <c r="B16" s="5">
        <v>1106800</v>
      </c>
      <c r="C16" s="6"/>
      <c r="D16" s="53"/>
    </row>
    <row r="17" spans="1:4" ht="21">
      <c r="A17" s="2" t="s">
        <v>85</v>
      </c>
      <c r="B17" s="5">
        <v>389500</v>
      </c>
      <c r="C17" s="6"/>
      <c r="D17" s="53"/>
    </row>
    <row r="18" spans="1:4" ht="21">
      <c r="A18" s="2" t="s">
        <v>86</v>
      </c>
      <c r="B18" s="5">
        <v>76500</v>
      </c>
      <c r="C18" s="6"/>
      <c r="D18" s="53"/>
    </row>
    <row r="19" spans="1:4" ht="21">
      <c r="A19" s="2" t="s">
        <v>87</v>
      </c>
      <c r="B19" s="5">
        <v>114900</v>
      </c>
      <c r="C19" s="6"/>
      <c r="D19" s="53"/>
    </row>
    <row r="20" spans="1:4" ht="21">
      <c r="A20" s="2" t="s">
        <v>88</v>
      </c>
      <c r="B20" s="5">
        <v>1025380</v>
      </c>
      <c r="C20" s="6"/>
      <c r="D20" s="53"/>
    </row>
    <row r="21" spans="1:4" ht="21">
      <c r="A21" s="2" t="s">
        <v>89</v>
      </c>
      <c r="B21" s="5">
        <v>756551</v>
      </c>
      <c r="C21" s="6"/>
      <c r="D21" s="53"/>
    </row>
    <row r="22" spans="1:4" ht="21">
      <c r="A22" s="2" t="s">
        <v>90</v>
      </c>
      <c r="B22" s="5">
        <v>88585</v>
      </c>
      <c r="C22" s="6"/>
      <c r="D22" s="53"/>
    </row>
    <row r="23" spans="1:4" ht="21">
      <c r="A23" s="2" t="s">
        <v>121</v>
      </c>
      <c r="B23" s="5">
        <v>8000</v>
      </c>
      <c r="C23" s="6"/>
      <c r="D23" s="53"/>
    </row>
    <row r="24" spans="1:4" ht="21">
      <c r="A24" s="2" t="s">
        <v>122</v>
      </c>
      <c r="B24" s="5">
        <v>112500</v>
      </c>
      <c r="C24" s="6"/>
      <c r="D24" s="53"/>
    </row>
    <row r="25" spans="1:4" ht="21">
      <c r="A25" s="2" t="s">
        <v>123</v>
      </c>
      <c r="B25" s="5">
        <v>160500</v>
      </c>
      <c r="C25" s="6"/>
      <c r="D25" s="53"/>
    </row>
    <row r="26" spans="1:4" ht="21">
      <c r="A26" s="2"/>
      <c r="B26" s="5">
        <v>0</v>
      </c>
      <c r="C26" s="6"/>
      <c r="D26" s="53"/>
    </row>
    <row r="27" spans="1:4" ht="21">
      <c r="A27" s="2"/>
      <c r="B27" s="5">
        <v>0</v>
      </c>
      <c r="C27" s="6"/>
      <c r="D27" s="53"/>
    </row>
    <row r="28" spans="1:4" ht="21">
      <c r="A28" s="2"/>
      <c r="B28" s="5">
        <v>0</v>
      </c>
      <c r="C28" s="6"/>
      <c r="D28" s="53"/>
    </row>
    <row r="29" spans="1:4" ht="21">
      <c r="A29" s="30"/>
      <c r="B29" s="5">
        <v>0</v>
      </c>
      <c r="C29" s="31"/>
      <c r="D29" s="34"/>
    </row>
    <row r="30" spans="1:4" ht="21.75" thickBot="1">
      <c r="A30" s="201"/>
      <c r="B30" s="35">
        <f>SUM(B7:B29)</f>
        <v>12483348.3</v>
      </c>
      <c r="C30" s="204"/>
      <c r="D30" s="203">
        <f>SUM(D7:D29)</f>
        <v>12483348.3</v>
      </c>
    </row>
    <row r="31" ht="21.75" thickTop="1">
      <c r="D31" s="71">
        <f>B30-D30</f>
        <v>0</v>
      </c>
    </row>
    <row r="32" ht="21">
      <c r="B32" s="205"/>
    </row>
    <row r="33" ht="21">
      <c r="A33" s="1" t="s">
        <v>283</v>
      </c>
    </row>
    <row r="34" ht="21">
      <c r="A34" s="1" t="s">
        <v>284</v>
      </c>
    </row>
    <row r="35" spans="1:4" ht="21">
      <c r="A35" s="205" t="s">
        <v>285</v>
      </c>
      <c r="C35" s="206"/>
      <c r="D35" s="206"/>
    </row>
    <row r="36" spans="3:4" ht="21">
      <c r="C36" s="307"/>
      <c r="D36" s="307"/>
    </row>
  </sheetData>
  <mergeCells count="8">
    <mergeCell ref="C36:D36"/>
    <mergeCell ref="A1:D1"/>
    <mergeCell ref="A2:D2"/>
    <mergeCell ref="A3:D3"/>
    <mergeCell ref="A4:A5"/>
    <mergeCell ref="C4:C5"/>
    <mergeCell ref="D4:D5"/>
    <mergeCell ref="B4:B5"/>
  </mergeCells>
  <printOptions/>
  <pageMargins left="0.82" right="0.14" top="0.72" bottom="0.27" header="0.5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15" sqref="D15"/>
    </sheetView>
  </sheetViews>
  <sheetFormatPr defaultColWidth="9.140625" defaultRowHeight="12.75"/>
  <cols>
    <col min="1" max="1" width="47.28125" style="4" customWidth="1"/>
    <col min="2" max="2" width="11.57421875" style="4" customWidth="1"/>
    <col min="3" max="3" width="11.7109375" style="4" customWidth="1"/>
    <col min="4" max="6" width="12.00390625" style="4" customWidth="1"/>
    <col min="12" max="16384" width="9.140625" style="1" customWidth="1"/>
  </cols>
  <sheetData>
    <row r="1" spans="1:6" ht="21">
      <c r="A1" s="309" t="s">
        <v>0</v>
      </c>
      <c r="B1" s="309"/>
      <c r="C1" s="309"/>
      <c r="D1" s="309"/>
      <c r="E1" s="309"/>
      <c r="F1" s="309"/>
    </row>
    <row r="2" spans="1:6" ht="21">
      <c r="A2" s="309" t="s">
        <v>30</v>
      </c>
      <c r="B2" s="309"/>
      <c r="C2" s="309"/>
      <c r="D2" s="309"/>
      <c r="E2" s="309"/>
      <c r="F2" s="309"/>
    </row>
    <row r="3" spans="1:6" ht="21">
      <c r="A3" s="309" t="s">
        <v>281</v>
      </c>
      <c r="B3" s="309"/>
      <c r="C3" s="309"/>
      <c r="D3" s="309"/>
      <c r="E3" s="309"/>
      <c r="F3" s="309"/>
    </row>
    <row r="5" spans="1:2" ht="21">
      <c r="A5" s="89" t="s">
        <v>31</v>
      </c>
      <c r="B5" s="89"/>
    </row>
    <row r="6" spans="1:6" ht="21.75" thickBot="1">
      <c r="A6" s="4" t="s">
        <v>311</v>
      </c>
      <c r="D6" s="227">
        <v>12483348.3</v>
      </c>
      <c r="E6" s="7"/>
      <c r="F6" s="7"/>
    </row>
    <row r="7" spans="1:6" ht="21">
      <c r="A7" s="4" t="s">
        <v>143</v>
      </c>
      <c r="C7" s="7"/>
      <c r="D7" s="7">
        <v>19662.62</v>
      </c>
      <c r="E7" s="7"/>
      <c r="F7" s="7"/>
    </row>
    <row r="8" spans="1:6" ht="21">
      <c r="A8" s="4" t="s">
        <v>34</v>
      </c>
      <c r="C8" s="7"/>
      <c r="D8" s="7">
        <v>5000</v>
      </c>
      <c r="E8" s="7"/>
      <c r="F8" s="7"/>
    </row>
    <row r="9" spans="1:6" ht="21">
      <c r="A9" s="4" t="s">
        <v>308</v>
      </c>
      <c r="C9" s="7">
        <v>16710805.01</v>
      </c>
      <c r="D9" s="7"/>
      <c r="E9" s="7"/>
      <c r="F9" s="7"/>
    </row>
    <row r="10" spans="1:6" ht="21">
      <c r="A10" s="4" t="s">
        <v>309</v>
      </c>
      <c r="C10" s="32">
        <v>571223.7</v>
      </c>
      <c r="D10" s="32">
        <f>SUM(C9:C10)</f>
        <v>17282028.71</v>
      </c>
      <c r="E10" s="7"/>
      <c r="F10" s="7"/>
    </row>
    <row r="11" spans="3:6" ht="26.25" customHeight="1" thickBot="1">
      <c r="C11" s="7"/>
      <c r="D11" s="92">
        <f>SUM(D7:D10)</f>
        <v>17306691.330000002</v>
      </c>
      <c r="E11" s="93"/>
      <c r="F11" s="93"/>
    </row>
    <row r="12" spans="3:6" ht="26.25" customHeight="1" thickTop="1">
      <c r="C12" s="7"/>
      <c r="D12" s="93"/>
      <c r="E12" s="93"/>
      <c r="F12" s="93"/>
    </row>
    <row r="13" spans="1:2" ht="21">
      <c r="A13" s="89" t="s">
        <v>32</v>
      </c>
      <c r="B13" s="89"/>
    </row>
    <row r="14" spans="1:6" ht="21.75" thickBot="1">
      <c r="A14" s="4" t="s">
        <v>310</v>
      </c>
      <c r="D14" s="227">
        <f>D6</f>
        <v>12483348.3</v>
      </c>
      <c r="E14" s="7"/>
      <c r="F14" s="7"/>
    </row>
    <row r="15" spans="1:6" ht="21">
      <c r="A15" s="4" t="s">
        <v>343</v>
      </c>
      <c r="D15" s="54">
        <v>847501.4</v>
      </c>
      <c r="E15" s="54"/>
      <c r="F15" s="54"/>
    </row>
    <row r="16" spans="1:6" ht="21">
      <c r="A16" s="4" t="s">
        <v>336</v>
      </c>
      <c r="D16" s="54">
        <v>812235.7</v>
      </c>
      <c r="E16" s="54"/>
      <c r="F16" s="54"/>
    </row>
    <row r="17" spans="1:6" ht="21">
      <c r="A17" s="4" t="s">
        <v>344</v>
      </c>
      <c r="D17" s="54">
        <v>878100</v>
      </c>
      <c r="E17" s="54"/>
      <c r="F17" s="54"/>
    </row>
    <row r="18" spans="1:6" ht="21">
      <c r="A18" s="4" t="s">
        <v>38</v>
      </c>
      <c r="C18" s="7"/>
      <c r="D18" s="54">
        <v>7133579.67</v>
      </c>
      <c r="E18" s="54"/>
      <c r="F18" s="54"/>
    </row>
    <row r="19" spans="1:6" ht="21">
      <c r="A19" s="4" t="s">
        <v>345</v>
      </c>
      <c r="C19" s="7"/>
      <c r="D19" s="7">
        <v>7635274.56</v>
      </c>
      <c r="E19" s="7"/>
      <c r="F19" s="7"/>
    </row>
    <row r="20" spans="3:6" ht="27.75" customHeight="1" thickBot="1">
      <c r="C20" s="7"/>
      <c r="D20" s="92">
        <f>SUM(D15:D19)</f>
        <v>17306691.33</v>
      </c>
      <c r="E20" s="93"/>
      <c r="F20" s="93"/>
    </row>
    <row r="21" spans="3:6" ht="21.75" thickTop="1">
      <c r="C21" s="7"/>
      <c r="D21" s="7"/>
      <c r="E21" s="7"/>
      <c r="F21" s="7"/>
    </row>
    <row r="22" spans="3:6" ht="21">
      <c r="C22" s="7"/>
      <c r="D22" s="7"/>
      <c r="E22" s="7"/>
      <c r="F22" s="7"/>
    </row>
    <row r="24" spans="3:6" ht="21">
      <c r="C24" s="292"/>
      <c r="D24" s="292"/>
      <c r="E24" s="90"/>
      <c r="F24" s="90"/>
    </row>
    <row r="25" spans="1:6" ht="21">
      <c r="A25" s="4" t="s">
        <v>313</v>
      </c>
      <c r="C25" s="91"/>
      <c r="D25" s="91"/>
      <c r="E25" s="90"/>
      <c r="F25" s="90"/>
    </row>
    <row r="26" spans="1:6" ht="21">
      <c r="A26" s="4" t="s">
        <v>350</v>
      </c>
      <c r="C26" s="91"/>
      <c r="D26" s="91"/>
      <c r="E26" s="90"/>
      <c r="F26" s="90"/>
    </row>
    <row r="27" ht="21">
      <c r="A27" s="4" t="s">
        <v>312</v>
      </c>
    </row>
  </sheetData>
  <mergeCells count="4">
    <mergeCell ref="A1:F1"/>
    <mergeCell ref="A2:F2"/>
    <mergeCell ref="A3:F3"/>
    <mergeCell ref="C24:D24"/>
  </mergeCells>
  <printOptions/>
  <pageMargins left="0.61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6">
      <selection activeCell="C18" sqref="C18"/>
    </sheetView>
  </sheetViews>
  <sheetFormatPr defaultColWidth="9.140625" defaultRowHeight="12.75"/>
  <cols>
    <col min="1" max="1" width="7.00390625" style="12" customWidth="1"/>
    <col min="2" max="2" width="44.7109375" style="12" customWidth="1"/>
    <col min="3" max="3" width="59.140625" style="12" customWidth="1"/>
    <col min="4" max="4" width="17.7109375" style="12" customWidth="1"/>
    <col min="5" max="5" width="19.28125" style="12" customWidth="1"/>
    <col min="6" max="6" width="22.8515625" style="12" customWidth="1"/>
    <col min="7" max="16384" width="9.140625" style="12" customWidth="1"/>
  </cols>
  <sheetData>
    <row r="1" spans="1:5" ht="23.25">
      <c r="A1" s="287" t="s">
        <v>39</v>
      </c>
      <c r="B1" s="287"/>
      <c r="C1" s="287"/>
      <c r="D1" s="287"/>
      <c r="E1" s="287"/>
    </row>
    <row r="2" spans="1:5" ht="23.25">
      <c r="A2" s="287" t="s">
        <v>390</v>
      </c>
      <c r="B2" s="287"/>
      <c r="C2" s="287"/>
      <c r="D2" s="287"/>
      <c r="E2" s="287"/>
    </row>
    <row r="3" spans="1:5" ht="23.25">
      <c r="A3" s="288" t="s">
        <v>239</v>
      </c>
      <c r="B3" s="288"/>
      <c r="C3" s="288"/>
      <c r="D3" s="288"/>
      <c r="E3" s="288"/>
    </row>
    <row r="4" spans="1:6" ht="29.25" customHeight="1">
      <c r="A4" s="19" t="s">
        <v>139</v>
      </c>
      <c r="B4" s="19" t="s">
        <v>351</v>
      </c>
      <c r="C4" s="19" t="s">
        <v>391</v>
      </c>
      <c r="D4" s="19" t="s">
        <v>58</v>
      </c>
      <c r="E4" s="19" t="s">
        <v>352</v>
      </c>
      <c r="F4" s="19" t="s">
        <v>64</v>
      </c>
    </row>
    <row r="5" spans="1:6" ht="23.25">
      <c r="A5" s="250">
        <v>1</v>
      </c>
      <c r="B5" s="247" t="s">
        <v>353</v>
      </c>
      <c r="C5" s="247" t="s">
        <v>354</v>
      </c>
      <c r="D5" s="248">
        <v>4150</v>
      </c>
      <c r="E5" s="244">
        <v>239190</v>
      </c>
      <c r="F5" s="249"/>
    </row>
    <row r="6" spans="1:6" ht="23.25">
      <c r="A6" s="183">
        <v>2</v>
      </c>
      <c r="B6" s="44" t="s">
        <v>355</v>
      </c>
      <c r="C6" s="44" t="s">
        <v>356</v>
      </c>
      <c r="D6" s="243">
        <v>15100</v>
      </c>
      <c r="E6" s="244">
        <v>239894</v>
      </c>
      <c r="F6" s="44"/>
    </row>
    <row r="7" spans="1:6" ht="23.25">
      <c r="A7" s="183">
        <v>3</v>
      </c>
      <c r="B7" s="44" t="s">
        <v>355</v>
      </c>
      <c r="C7" s="44" t="s">
        <v>357</v>
      </c>
      <c r="D7" s="243">
        <v>10100</v>
      </c>
      <c r="E7" s="244">
        <v>239894</v>
      </c>
      <c r="F7" s="44"/>
    </row>
    <row r="8" spans="1:6" ht="23.25">
      <c r="A8" s="183">
        <v>4</v>
      </c>
      <c r="B8" s="44" t="s">
        <v>358</v>
      </c>
      <c r="C8" s="44" t="s">
        <v>359</v>
      </c>
      <c r="D8" s="243">
        <v>44400</v>
      </c>
      <c r="E8" s="244">
        <v>239920</v>
      </c>
      <c r="F8" s="44"/>
    </row>
    <row r="9" spans="1:6" ht="23.25">
      <c r="A9" s="183">
        <v>5</v>
      </c>
      <c r="B9" s="44" t="s">
        <v>360</v>
      </c>
      <c r="C9" s="44" t="s">
        <v>361</v>
      </c>
      <c r="D9" s="243">
        <v>8850</v>
      </c>
      <c r="E9" s="244">
        <v>239872</v>
      </c>
      <c r="F9" s="44"/>
    </row>
    <row r="10" spans="1:6" ht="23.25">
      <c r="A10" s="183">
        <v>6</v>
      </c>
      <c r="B10" s="44" t="s">
        <v>360</v>
      </c>
      <c r="C10" s="44" t="s">
        <v>362</v>
      </c>
      <c r="D10" s="243">
        <v>8550</v>
      </c>
      <c r="E10" s="244">
        <v>239877</v>
      </c>
      <c r="F10" s="44"/>
    </row>
    <row r="11" spans="1:6" ht="23.25">
      <c r="A11" s="183"/>
      <c r="B11" s="44"/>
      <c r="C11" s="44" t="s">
        <v>363</v>
      </c>
      <c r="D11" s="243"/>
      <c r="E11" s="44"/>
      <c r="F11" s="44"/>
    </row>
    <row r="12" spans="1:6" ht="23.25">
      <c r="A12" s="183">
        <v>7</v>
      </c>
      <c r="B12" s="44" t="s">
        <v>364</v>
      </c>
      <c r="C12" s="44" t="s">
        <v>365</v>
      </c>
      <c r="D12" s="243">
        <v>3275</v>
      </c>
      <c r="E12" s="244">
        <v>239973</v>
      </c>
      <c r="F12" s="44"/>
    </row>
    <row r="13" spans="1:6" ht="23.25">
      <c r="A13" s="183">
        <v>8</v>
      </c>
      <c r="B13" s="44" t="s">
        <v>366</v>
      </c>
      <c r="C13" s="44" t="s">
        <v>367</v>
      </c>
      <c r="D13" s="243">
        <v>3850</v>
      </c>
      <c r="E13" s="244">
        <v>240045</v>
      </c>
      <c r="F13" s="44"/>
    </row>
    <row r="14" spans="1:6" ht="23.25">
      <c r="A14" s="183">
        <v>9</v>
      </c>
      <c r="B14" s="44" t="s">
        <v>368</v>
      </c>
      <c r="C14" s="44" t="s">
        <v>369</v>
      </c>
      <c r="D14" s="243">
        <v>4240</v>
      </c>
      <c r="E14" s="244">
        <v>239895</v>
      </c>
      <c r="F14" s="44"/>
    </row>
    <row r="15" spans="1:6" ht="23.25">
      <c r="A15" s="183">
        <v>10</v>
      </c>
      <c r="B15" s="44" t="s">
        <v>368</v>
      </c>
      <c r="C15" s="44" t="s">
        <v>393</v>
      </c>
      <c r="D15" s="243">
        <v>4150</v>
      </c>
      <c r="E15" s="244">
        <v>240112</v>
      </c>
      <c r="F15" s="44"/>
    </row>
    <row r="16" spans="1:6" ht="23.25">
      <c r="A16" s="183">
        <v>11</v>
      </c>
      <c r="B16" s="44" t="s">
        <v>368</v>
      </c>
      <c r="C16" s="44" t="s">
        <v>370</v>
      </c>
      <c r="D16" s="243">
        <v>4000</v>
      </c>
      <c r="E16" s="244">
        <v>240140</v>
      </c>
      <c r="F16" s="44"/>
    </row>
    <row r="17" spans="1:6" ht="23.25">
      <c r="A17" s="183">
        <v>12</v>
      </c>
      <c r="B17" s="44" t="s">
        <v>371</v>
      </c>
      <c r="C17" s="44" t="s">
        <v>372</v>
      </c>
      <c r="D17" s="243">
        <v>2500</v>
      </c>
      <c r="E17" s="244">
        <v>240147</v>
      </c>
      <c r="F17" s="44"/>
    </row>
    <row r="18" spans="1:6" ht="23.25">
      <c r="A18" s="183">
        <v>13</v>
      </c>
      <c r="B18" s="44" t="s">
        <v>368</v>
      </c>
      <c r="C18" s="44" t="s">
        <v>373</v>
      </c>
      <c r="D18" s="243">
        <v>4650</v>
      </c>
      <c r="E18" s="244">
        <v>240142</v>
      </c>
      <c r="F18" s="44"/>
    </row>
    <row r="19" spans="1:6" ht="23.25">
      <c r="A19" s="183">
        <v>14</v>
      </c>
      <c r="B19" s="44" t="s">
        <v>374</v>
      </c>
      <c r="C19" s="44" t="s">
        <v>375</v>
      </c>
      <c r="D19" s="243">
        <v>4725</v>
      </c>
      <c r="E19" s="244">
        <v>239994</v>
      </c>
      <c r="F19" s="44"/>
    </row>
    <row r="20" spans="1:6" ht="23.25">
      <c r="A20" s="183">
        <v>15</v>
      </c>
      <c r="B20" s="44" t="s">
        <v>376</v>
      </c>
      <c r="C20" s="44" t="s">
        <v>377</v>
      </c>
      <c r="D20" s="243">
        <v>2100</v>
      </c>
      <c r="E20" s="244">
        <v>239998</v>
      </c>
      <c r="F20" s="44"/>
    </row>
    <row r="21" spans="1:6" ht="23.25">
      <c r="A21" s="183">
        <v>16</v>
      </c>
      <c r="B21" s="44" t="s">
        <v>376</v>
      </c>
      <c r="C21" s="44" t="s">
        <v>378</v>
      </c>
      <c r="D21" s="243">
        <v>4525</v>
      </c>
      <c r="E21" s="244">
        <v>240025</v>
      </c>
      <c r="F21" s="44"/>
    </row>
    <row r="22" spans="1:6" ht="23.25">
      <c r="A22" s="183">
        <v>17</v>
      </c>
      <c r="B22" s="44" t="s">
        <v>379</v>
      </c>
      <c r="C22" s="44" t="s">
        <v>380</v>
      </c>
      <c r="D22" s="243">
        <v>9050</v>
      </c>
      <c r="E22" s="244">
        <v>240217</v>
      </c>
      <c r="F22" s="44"/>
    </row>
    <row r="23" spans="1:6" ht="23.25">
      <c r="A23" s="183">
        <v>18</v>
      </c>
      <c r="B23" s="44" t="s">
        <v>360</v>
      </c>
      <c r="C23" s="44" t="s">
        <v>381</v>
      </c>
      <c r="D23" s="243">
        <v>16575</v>
      </c>
      <c r="E23" s="244">
        <v>240228</v>
      </c>
      <c r="F23" s="44"/>
    </row>
    <row r="24" spans="1:6" ht="23.25">
      <c r="A24" s="183">
        <v>19</v>
      </c>
      <c r="B24" s="44" t="s">
        <v>382</v>
      </c>
      <c r="C24" s="44" t="s">
        <v>383</v>
      </c>
      <c r="D24" s="243">
        <v>11750</v>
      </c>
      <c r="E24" s="244">
        <v>240217</v>
      </c>
      <c r="F24" s="44"/>
    </row>
    <row r="25" spans="1:6" ht="23.25">
      <c r="A25" s="183">
        <v>20</v>
      </c>
      <c r="B25" s="44" t="s">
        <v>376</v>
      </c>
      <c r="C25" s="44" t="s">
        <v>384</v>
      </c>
      <c r="D25" s="243">
        <v>4200</v>
      </c>
      <c r="E25" s="244">
        <v>240033</v>
      </c>
      <c r="F25" s="44"/>
    </row>
    <row r="26" spans="1:6" ht="23.25">
      <c r="A26" s="183">
        <v>21</v>
      </c>
      <c r="B26" s="44" t="s">
        <v>385</v>
      </c>
      <c r="C26" s="44" t="s">
        <v>386</v>
      </c>
      <c r="D26" s="243">
        <v>15425</v>
      </c>
      <c r="E26" s="244">
        <v>240228</v>
      </c>
      <c r="F26" s="44"/>
    </row>
    <row r="27" spans="1:6" ht="23.25">
      <c r="A27" s="183"/>
      <c r="B27" s="44"/>
      <c r="C27" s="44" t="s">
        <v>387</v>
      </c>
      <c r="D27" s="243"/>
      <c r="E27" s="44"/>
      <c r="F27" s="44"/>
    </row>
    <row r="28" spans="1:6" ht="23.25">
      <c r="A28" s="183">
        <v>22</v>
      </c>
      <c r="B28" s="44" t="s">
        <v>368</v>
      </c>
      <c r="C28" s="44" t="s">
        <v>388</v>
      </c>
      <c r="D28" s="243">
        <v>3800</v>
      </c>
      <c r="E28" s="244">
        <v>240049</v>
      </c>
      <c r="F28" s="44"/>
    </row>
    <row r="29" spans="1:6" ht="23.25">
      <c r="A29" s="183">
        <v>23</v>
      </c>
      <c r="B29" s="44" t="s">
        <v>368</v>
      </c>
      <c r="C29" s="44" t="s">
        <v>394</v>
      </c>
      <c r="D29" s="243">
        <v>4500</v>
      </c>
      <c r="E29" s="244">
        <v>240047</v>
      </c>
      <c r="F29" s="44"/>
    </row>
    <row r="30" spans="1:6" ht="23.25">
      <c r="A30" s="183">
        <v>24</v>
      </c>
      <c r="B30" s="245" t="s">
        <v>366</v>
      </c>
      <c r="C30" s="245" t="s">
        <v>389</v>
      </c>
      <c r="D30" s="246">
        <v>1033</v>
      </c>
      <c r="E30" s="251">
        <v>240051</v>
      </c>
      <c r="F30" s="245"/>
    </row>
    <row r="31" spans="1:6" ht="27.75" customHeight="1" thickBot="1">
      <c r="A31" s="252"/>
      <c r="B31" s="310" t="s">
        <v>392</v>
      </c>
      <c r="C31" s="311"/>
      <c r="D31" s="253">
        <f>SUM(D5:D30)</f>
        <v>195498</v>
      </c>
      <c r="E31" s="254"/>
      <c r="F31" s="254"/>
    </row>
    <row r="32" ht="23.25">
      <c r="D32" s="21"/>
    </row>
    <row r="33" ht="23.25">
      <c r="D33" s="21"/>
    </row>
    <row r="34" ht="23.25">
      <c r="D34" s="21"/>
    </row>
  </sheetData>
  <mergeCells count="4">
    <mergeCell ref="A1:E1"/>
    <mergeCell ref="A2:E2"/>
    <mergeCell ref="A3:E3"/>
    <mergeCell ref="B31:C31"/>
  </mergeCells>
  <printOptions/>
  <pageMargins left="0.48" right="0.16" top="0.14" bottom="0.15" header="0.11" footer="0.1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17" sqref="I17"/>
    </sheetView>
  </sheetViews>
  <sheetFormatPr defaultColWidth="9.140625" defaultRowHeight="24.75" customHeight="1"/>
  <cols>
    <col min="1" max="1" width="6.00390625" style="77" customWidth="1"/>
    <col min="2" max="2" width="11.8515625" style="104" customWidth="1"/>
    <col min="3" max="3" width="8.28125" style="104" customWidth="1"/>
    <col min="4" max="4" width="34.00390625" style="104" customWidth="1"/>
    <col min="5" max="5" width="8.421875" style="99" customWidth="1"/>
    <col min="6" max="6" width="11.8515625" style="129" customWidth="1"/>
    <col min="7" max="7" width="5.57421875" style="101" customWidth="1"/>
    <col min="8" max="8" width="11.57421875" style="129" customWidth="1"/>
    <col min="9" max="9" width="5.57421875" style="130" customWidth="1"/>
    <col min="10" max="16384" width="9.140625" style="77" customWidth="1"/>
  </cols>
  <sheetData>
    <row r="1" spans="1:9" ht="24.75" customHeight="1">
      <c r="A1" s="267" t="s">
        <v>39</v>
      </c>
      <c r="B1" s="267"/>
      <c r="C1" s="267"/>
      <c r="D1" s="77"/>
      <c r="E1" s="268" t="s">
        <v>286</v>
      </c>
      <c r="F1" s="268"/>
      <c r="G1" s="268"/>
      <c r="H1" s="268"/>
      <c r="I1" s="268"/>
    </row>
    <row r="2" spans="2:9" ht="24.75" customHeight="1">
      <c r="B2" s="77"/>
      <c r="C2" s="77"/>
      <c r="D2" s="77"/>
      <c r="E2" s="268" t="s">
        <v>287</v>
      </c>
      <c r="F2" s="268"/>
      <c r="G2" s="268"/>
      <c r="H2" s="268"/>
      <c r="I2" s="268"/>
    </row>
    <row r="3" spans="1:9" ht="24.75" customHeight="1">
      <c r="A3" s="269" t="s">
        <v>46</v>
      </c>
      <c r="B3" s="269"/>
      <c r="C3" s="269"/>
      <c r="D3" s="269"/>
      <c r="E3" s="269"/>
      <c r="F3" s="269"/>
      <c r="G3" s="269"/>
      <c r="H3" s="269"/>
      <c r="I3" s="269"/>
    </row>
    <row r="4" spans="1:8" ht="24.75" customHeight="1">
      <c r="A4" s="267" t="s">
        <v>347</v>
      </c>
      <c r="B4" s="267"/>
      <c r="C4" s="97"/>
      <c r="D4" s="98"/>
      <c r="F4" s="100"/>
      <c r="H4" s="100"/>
    </row>
    <row r="5" spans="1:10" ht="24.75" customHeight="1">
      <c r="A5" s="275" t="s">
        <v>41</v>
      </c>
      <c r="B5" s="276"/>
      <c r="C5" s="276"/>
      <c r="D5" s="276"/>
      <c r="E5" s="103" t="s">
        <v>191</v>
      </c>
      <c r="F5" s="277" t="s">
        <v>192</v>
      </c>
      <c r="G5" s="278"/>
      <c r="H5" s="279" t="s">
        <v>50</v>
      </c>
      <c r="I5" s="279"/>
      <c r="J5" s="104"/>
    </row>
    <row r="6" spans="1:10" ht="24.75" customHeight="1">
      <c r="A6" s="232"/>
      <c r="B6" s="232"/>
      <c r="C6" s="232"/>
      <c r="D6" s="233"/>
      <c r="E6" s="234"/>
      <c r="F6" s="235"/>
      <c r="G6" s="236"/>
      <c r="H6" s="237"/>
      <c r="I6" s="237"/>
      <c r="J6" s="104"/>
    </row>
    <row r="7" spans="1:10" ht="24.75" customHeight="1">
      <c r="A7" s="109" t="s">
        <v>49</v>
      </c>
      <c r="B7" s="104" t="s">
        <v>217</v>
      </c>
      <c r="D7" s="105"/>
      <c r="E7" s="106">
        <v>531000</v>
      </c>
      <c r="F7" s="107">
        <v>878100</v>
      </c>
      <c r="G7" s="108">
        <v>0</v>
      </c>
      <c r="H7" s="107"/>
      <c r="I7" s="131"/>
      <c r="J7" s="104"/>
    </row>
    <row r="8" spans="1:10" ht="24.75" customHeight="1">
      <c r="A8" s="104"/>
      <c r="B8" s="104" t="s">
        <v>219</v>
      </c>
      <c r="D8" s="105"/>
      <c r="E8" s="106">
        <v>533000</v>
      </c>
      <c r="F8" s="107">
        <v>156235</v>
      </c>
      <c r="G8" s="108">
        <v>70</v>
      </c>
      <c r="H8" s="107"/>
      <c r="I8" s="131"/>
      <c r="J8" s="104"/>
    </row>
    <row r="9" spans="1:10" ht="24.75" customHeight="1">
      <c r="A9" s="104"/>
      <c r="B9" s="104" t="s">
        <v>223</v>
      </c>
      <c r="D9" s="105"/>
      <c r="E9" s="106">
        <v>542000</v>
      </c>
      <c r="F9" s="107">
        <v>656000</v>
      </c>
      <c r="G9" s="108">
        <v>0</v>
      </c>
      <c r="H9" s="107"/>
      <c r="I9" s="131"/>
      <c r="J9" s="104"/>
    </row>
    <row r="10" spans="1:10" ht="24.75" customHeight="1">
      <c r="A10" s="104"/>
      <c r="B10" s="104" t="s">
        <v>333</v>
      </c>
      <c r="D10" s="105"/>
      <c r="E10" s="106">
        <v>210300</v>
      </c>
      <c r="F10" s="107">
        <v>30000</v>
      </c>
      <c r="G10" s="108">
        <v>0</v>
      </c>
      <c r="H10" s="107"/>
      <c r="I10" s="131"/>
      <c r="J10" s="104"/>
    </row>
    <row r="11" spans="1:10" ht="24.75" customHeight="1">
      <c r="A11" s="104"/>
      <c r="B11" s="104" t="s">
        <v>231</v>
      </c>
      <c r="D11" s="105"/>
      <c r="E11" s="106">
        <v>110602</v>
      </c>
      <c r="F11" s="107">
        <v>19662</v>
      </c>
      <c r="G11" s="108">
        <v>62</v>
      </c>
      <c r="H11" s="107"/>
      <c r="I11" s="131"/>
      <c r="J11" s="104"/>
    </row>
    <row r="12" spans="1:10" ht="24.75" customHeight="1">
      <c r="A12" s="104"/>
      <c r="B12" s="104" t="s">
        <v>226</v>
      </c>
      <c r="D12" s="105"/>
      <c r="E12" s="106">
        <v>300000</v>
      </c>
      <c r="F12" s="107">
        <v>10246</v>
      </c>
      <c r="G12" s="108">
        <v>12</v>
      </c>
      <c r="H12" s="107"/>
      <c r="I12" s="131"/>
      <c r="J12" s="104"/>
    </row>
    <row r="13" spans="1:10" ht="24.75" customHeight="1">
      <c r="A13" s="104"/>
      <c r="D13" s="105"/>
      <c r="E13" s="106"/>
      <c r="F13" s="107"/>
      <c r="G13" s="108"/>
      <c r="H13" s="107"/>
      <c r="I13" s="131"/>
      <c r="J13" s="104"/>
    </row>
    <row r="14" spans="1:10" ht="24.75" customHeight="1">
      <c r="A14" s="104"/>
      <c r="C14" s="104" t="s">
        <v>50</v>
      </c>
      <c r="D14" s="105" t="s">
        <v>230</v>
      </c>
      <c r="E14" s="106">
        <v>210402</v>
      </c>
      <c r="F14" s="107"/>
      <c r="G14" s="108"/>
      <c r="H14" s="107">
        <v>812235</v>
      </c>
      <c r="I14" s="131">
        <v>70</v>
      </c>
      <c r="J14" s="104"/>
    </row>
    <row r="15" spans="1:11" ht="24.75" customHeight="1">
      <c r="A15" s="109"/>
      <c r="D15" s="105" t="s">
        <v>332</v>
      </c>
      <c r="E15" s="106">
        <v>210500</v>
      </c>
      <c r="F15" s="107"/>
      <c r="G15" s="108"/>
      <c r="H15" s="107">
        <v>878100</v>
      </c>
      <c r="I15" s="131">
        <v>0</v>
      </c>
      <c r="J15" s="104"/>
      <c r="K15" s="104"/>
    </row>
    <row r="16" spans="1:11" ht="24.75" customHeight="1">
      <c r="A16" s="104"/>
      <c r="D16" s="105" t="s">
        <v>226</v>
      </c>
      <c r="E16" s="106">
        <v>300000</v>
      </c>
      <c r="F16" s="107"/>
      <c r="G16" s="108"/>
      <c r="H16" s="107">
        <v>49662</v>
      </c>
      <c r="I16" s="131">
        <v>62</v>
      </c>
      <c r="J16" s="104"/>
      <c r="K16" s="104"/>
    </row>
    <row r="17" spans="1:11" ht="24.75" customHeight="1">
      <c r="A17" s="104"/>
      <c r="D17" s="105" t="s">
        <v>231</v>
      </c>
      <c r="E17" s="106">
        <v>110602</v>
      </c>
      <c r="F17" s="107"/>
      <c r="G17" s="108"/>
      <c r="H17" s="107">
        <v>10246</v>
      </c>
      <c r="I17" s="131">
        <v>12</v>
      </c>
      <c r="J17" s="104"/>
      <c r="K17" s="104"/>
    </row>
    <row r="18" spans="1:11" ht="24.75" customHeight="1">
      <c r="A18" s="104"/>
      <c r="D18" s="105"/>
      <c r="E18" s="106"/>
      <c r="F18" s="107"/>
      <c r="G18" s="108"/>
      <c r="H18" s="107"/>
      <c r="I18" s="131"/>
      <c r="J18" s="104"/>
      <c r="K18" s="104"/>
    </row>
    <row r="19" spans="1:11" ht="24.75" customHeight="1">
      <c r="A19" s="104"/>
      <c r="D19" s="105"/>
      <c r="E19" s="106"/>
      <c r="F19" s="107"/>
      <c r="G19" s="108"/>
      <c r="H19" s="107"/>
      <c r="I19" s="131"/>
      <c r="J19" s="104"/>
      <c r="K19" s="104"/>
    </row>
    <row r="20" spans="1:11" ht="24.75" customHeight="1">
      <c r="A20" s="104"/>
      <c r="D20" s="105"/>
      <c r="E20" s="106"/>
      <c r="F20" s="107"/>
      <c r="G20" s="108"/>
      <c r="H20" s="107"/>
      <c r="I20" s="131"/>
      <c r="J20" s="104"/>
      <c r="K20" s="104"/>
    </row>
    <row r="21" spans="1:11" ht="24.75" customHeight="1">
      <c r="A21" s="104"/>
      <c r="C21" s="109"/>
      <c r="D21" s="105"/>
      <c r="E21" s="106"/>
      <c r="F21" s="107"/>
      <c r="G21" s="108"/>
      <c r="H21" s="107"/>
      <c r="I21" s="131"/>
      <c r="J21" s="104"/>
      <c r="K21" s="104"/>
    </row>
    <row r="22" spans="1:11" ht="24.75" customHeight="1">
      <c r="A22" s="104"/>
      <c r="D22" s="105"/>
      <c r="E22" s="106"/>
      <c r="F22" s="107"/>
      <c r="G22" s="108"/>
      <c r="H22" s="107"/>
      <c r="I22" s="131"/>
      <c r="J22" s="104"/>
      <c r="K22" s="104"/>
    </row>
    <row r="23" spans="1:11" ht="24.75" customHeight="1">
      <c r="A23" s="104"/>
      <c r="D23" s="105"/>
      <c r="E23" s="106"/>
      <c r="F23" s="107"/>
      <c r="G23" s="108"/>
      <c r="H23" s="107"/>
      <c r="I23" s="131"/>
      <c r="J23" s="104"/>
      <c r="K23" s="104"/>
    </row>
    <row r="24" spans="1:11" ht="24.75" customHeight="1">
      <c r="A24" s="104"/>
      <c r="D24" s="105"/>
      <c r="E24" s="106"/>
      <c r="F24" s="107"/>
      <c r="G24" s="108"/>
      <c r="H24" s="107"/>
      <c r="I24" s="131"/>
      <c r="J24" s="104"/>
      <c r="K24" s="104"/>
    </row>
    <row r="25" spans="1:11" ht="24.75" customHeight="1">
      <c r="A25" s="104"/>
      <c r="D25" s="105"/>
      <c r="E25" s="106"/>
      <c r="F25" s="107"/>
      <c r="G25" s="108"/>
      <c r="H25" s="107"/>
      <c r="I25" s="131"/>
      <c r="J25" s="104"/>
      <c r="K25" s="104"/>
    </row>
    <row r="26" spans="1:11" ht="24.75" customHeight="1">
      <c r="A26" s="104"/>
      <c r="D26" s="105"/>
      <c r="E26" s="106"/>
      <c r="F26" s="107"/>
      <c r="G26" s="108"/>
      <c r="H26" s="107"/>
      <c r="I26" s="131"/>
      <c r="J26" s="104"/>
      <c r="K26" s="104"/>
    </row>
    <row r="27" spans="1:11" ht="24.75" customHeight="1">
      <c r="A27" s="104"/>
      <c r="D27" s="105"/>
      <c r="E27" s="106"/>
      <c r="F27" s="107"/>
      <c r="G27" s="108"/>
      <c r="H27" s="107"/>
      <c r="I27" s="131"/>
      <c r="J27" s="104"/>
      <c r="K27" s="104"/>
    </row>
    <row r="28" spans="1:11" ht="24.75" customHeight="1">
      <c r="A28" s="104"/>
      <c r="B28" s="110"/>
      <c r="C28" s="110"/>
      <c r="D28" s="110"/>
      <c r="E28" s="111"/>
      <c r="F28" s="112">
        <f>INT(SUM(F7:F26)+SUM(G7:G26)/100)</f>
        <v>1750244</v>
      </c>
      <c r="G28" s="113">
        <f>MOD(SUM(G7:G27),100)</f>
        <v>44</v>
      </c>
      <c r="H28" s="112">
        <f>INT(SUM(H7:H26)+SUM(I7:I26)/100)</f>
        <v>1750244</v>
      </c>
      <c r="I28" s="132">
        <f>MOD(SUM(I7:I26),100)</f>
        <v>44</v>
      </c>
      <c r="J28" s="104"/>
      <c r="K28" s="104"/>
    </row>
    <row r="29" spans="1:9" ht="24.75" customHeight="1">
      <c r="A29" s="115" t="s">
        <v>228</v>
      </c>
      <c r="B29" s="116"/>
      <c r="C29" s="117"/>
      <c r="D29" s="117"/>
      <c r="E29" s="118"/>
      <c r="F29" s="119"/>
      <c r="G29" s="120"/>
      <c r="H29" s="121"/>
      <c r="I29" s="121"/>
    </row>
    <row r="30" spans="1:9" ht="24.75" customHeight="1">
      <c r="A30" s="270" t="s">
        <v>346</v>
      </c>
      <c r="B30" s="270"/>
      <c r="C30" s="270"/>
      <c r="D30" s="270"/>
      <c r="E30" s="270"/>
      <c r="F30" s="270"/>
      <c r="G30" s="270"/>
      <c r="H30" s="270"/>
      <c r="I30" s="270"/>
    </row>
    <row r="31" spans="1:9" ht="24.75" customHeight="1">
      <c r="A31" s="110"/>
      <c r="B31" s="110"/>
      <c r="C31" s="110"/>
      <c r="D31" s="110"/>
      <c r="E31" s="122"/>
      <c r="F31" s="123"/>
      <c r="G31" s="124"/>
      <c r="H31" s="123"/>
      <c r="I31" s="123"/>
    </row>
    <row r="32" spans="1:10" ht="24.75" customHeight="1">
      <c r="A32" s="271"/>
      <c r="B32" s="272"/>
      <c r="C32" s="272"/>
      <c r="D32" s="273"/>
      <c r="E32" s="273"/>
      <c r="F32" s="273"/>
      <c r="G32" s="273"/>
      <c r="H32" s="273"/>
      <c r="I32" s="274"/>
      <c r="J32" s="125"/>
    </row>
    <row r="33" spans="1:10" ht="24.75" customHeight="1">
      <c r="A33" s="125"/>
      <c r="E33" s="98"/>
      <c r="F33" s="119"/>
      <c r="G33" s="120"/>
      <c r="H33" s="119"/>
      <c r="I33" s="126"/>
      <c r="J33" s="125"/>
    </row>
    <row r="34" spans="1:10" ht="24.75" customHeight="1">
      <c r="A34" s="127"/>
      <c r="B34" s="110" t="s">
        <v>289</v>
      </c>
      <c r="C34" s="110"/>
      <c r="D34" s="110" t="s">
        <v>290</v>
      </c>
      <c r="E34" s="122"/>
      <c r="F34" s="123" t="s">
        <v>291</v>
      </c>
      <c r="G34" s="124"/>
      <c r="H34" s="123"/>
      <c r="I34" s="128"/>
      <c r="J34" s="125"/>
    </row>
  </sheetData>
  <mergeCells count="10">
    <mergeCell ref="A30:I30"/>
    <mergeCell ref="A32:I32"/>
    <mergeCell ref="A4:B4"/>
    <mergeCell ref="A5:D5"/>
    <mergeCell ref="F5:G5"/>
    <mergeCell ref="H5:I5"/>
    <mergeCell ref="A1:C1"/>
    <mergeCell ref="E1:I1"/>
    <mergeCell ref="E2:I2"/>
    <mergeCell ref="A3:I3"/>
  </mergeCells>
  <printOptions/>
  <pageMargins left="0.61" right="0.11" top="0.67" bottom="0.3" header="0.5" footer="0.2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3">
      <selection activeCell="E12" sqref="E12"/>
    </sheetView>
  </sheetViews>
  <sheetFormatPr defaultColWidth="9.140625" defaultRowHeight="12.75"/>
  <cols>
    <col min="1" max="1" width="46.140625" style="77" customWidth="1"/>
    <col min="2" max="2" width="10.140625" style="149" customWidth="1"/>
    <col min="3" max="3" width="12.140625" style="150" customWidth="1"/>
    <col min="4" max="4" width="6.57421875" style="99" customWidth="1"/>
    <col min="5" max="5" width="12.140625" style="129" customWidth="1"/>
    <col min="6" max="6" width="6.28125" style="99" customWidth="1"/>
    <col min="7" max="7" width="9.140625" style="77" customWidth="1"/>
    <col min="8" max="10" width="9.140625" style="104" customWidth="1"/>
    <col min="11" max="16384" width="9.140625" style="77" customWidth="1"/>
  </cols>
  <sheetData>
    <row r="1" spans="1:5" ht="23.25">
      <c r="A1" s="280" t="s">
        <v>39</v>
      </c>
      <c r="B1" s="280"/>
      <c r="C1" s="280"/>
      <c r="D1" s="280"/>
      <c r="E1" s="280"/>
    </row>
    <row r="2" spans="1:5" ht="23.25">
      <c r="A2" s="280" t="s">
        <v>48</v>
      </c>
      <c r="B2" s="280"/>
      <c r="C2" s="280"/>
      <c r="D2" s="280"/>
      <c r="E2" s="280"/>
    </row>
    <row r="3" spans="1:5" ht="23.25">
      <c r="A3" s="280" t="s">
        <v>292</v>
      </c>
      <c r="B3" s="280"/>
      <c r="C3" s="280"/>
      <c r="D3" s="280"/>
      <c r="E3" s="280"/>
    </row>
    <row r="4" spans="1:5" ht="23.25">
      <c r="A4" s="75"/>
      <c r="B4" s="75"/>
      <c r="C4" s="75"/>
      <c r="D4" s="75"/>
      <c r="E4" s="75"/>
    </row>
    <row r="5" spans="1:6" ht="23.25">
      <c r="A5" s="102" t="s">
        <v>41</v>
      </c>
      <c r="B5" s="133" t="s">
        <v>191</v>
      </c>
      <c r="C5" s="281" t="s">
        <v>49</v>
      </c>
      <c r="D5" s="281"/>
      <c r="E5" s="276" t="s">
        <v>50</v>
      </c>
      <c r="F5" s="282"/>
    </row>
    <row r="6" spans="1:6" ht="23.25">
      <c r="A6" s="134" t="str">
        <f>'[1]เงินสด'!$A$2</f>
        <v>เงินสด</v>
      </c>
      <c r="B6" s="135">
        <f>'[1]เงินสด'!$A$3</f>
        <v>110100</v>
      </c>
      <c r="C6" s="136">
        <v>5000</v>
      </c>
      <c r="D6" s="137" t="s">
        <v>172</v>
      </c>
      <c r="E6" s="138"/>
      <c r="F6" s="139"/>
    </row>
    <row r="7" spans="1:6" ht="23.25">
      <c r="A7" s="105" t="str">
        <f>'[1]092-2-70585-3'!$A$2:$F$2</f>
        <v>เงินฝากธนาคาร ธกส.ออมทรัพย์ 092-2-70585-3</v>
      </c>
      <c r="B7" s="106">
        <f>'[1]092-2-70585-3'!$A$3</f>
        <v>110201</v>
      </c>
      <c r="C7" s="140">
        <v>16710805</v>
      </c>
      <c r="D7" s="141">
        <v>1</v>
      </c>
      <c r="E7" s="107"/>
      <c r="F7" s="142"/>
    </row>
    <row r="8" spans="1:6" ht="23.25">
      <c r="A8" s="105" t="str">
        <f>'[1]092-2-71715-9'!$A$2:$F$2</f>
        <v>เงินฝากธนาคาร ธกส.ออมทรัพย์ 092-2-71715-9</v>
      </c>
      <c r="B8" s="106">
        <f>'[1]092-2-71715-9'!$A$3</f>
        <v>120300</v>
      </c>
      <c r="C8" s="140">
        <v>571223</v>
      </c>
      <c r="D8" s="141">
        <v>70</v>
      </c>
      <c r="E8" s="107"/>
      <c r="F8" s="142"/>
    </row>
    <row r="9" spans="1:6" ht="23.25">
      <c r="A9" s="105" t="s">
        <v>143</v>
      </c>
      <c r="B9" s="106">
        <v>110602</v>
      </c>
      <c r="C9" s="140">
        <v>19662</v>
      </c>
      <c r="D9" s="141">
        <v>62</v>
      </c>
      <c r="E9" s="107"/>
      <c r="F9" s="142"/>
    </row>
    <row r="10" spans="1:6" ht="23.25">
      <c r="A10" s="105" t="s">
        <v>334</v>
      </c>
      <c r="B10" s="106">
        <f>'[1]เงินรับฝาก'!$A$3</f>
        <v>230100</v>
      </c>
      <c r="C10" s="140"/>
      <c r="D10" s="141"/>
      <c r="E10" s="107">
        <v>847501</v>
      </c>
      <c r="F10" s="142">
        <v>40</v>
      </c>
    </row>
    <row r="11" spans="1:8" ht="23.25">
      <c r="A11" s="105" t="s">
        <v>335</v>
      </c>
      <c r="B11" s="106">
        <f>'[1]เงินสะสม'!$A$3</f>
        <v>300000</v>
      </c>
      <c r="C11" s="140"/>
      <c r="D11" s="141"/>
      <c r="E11" s="107">
        <v>7635274</v>
      </c>
      <c r="F11" s="142">
        <v>56</v>
      </c>
      <c r="H11" s="143"/>
    </row>
    <row r="12" spans="1:6" ht="23.25">
      <c r="A12" s="105" t="str">
        <f>'[1]เงินทุนสำรองเงินสะสม'!$A$2</f>
        <v>เงินทุนสำรองเงินสะสม</v>
      </c>
      <c r="B12" s="106">
        <f>'[1]เงินทุนสำรองเงินสะสม'!$A$3</f>
        <v>320000</v>
      </c>
      <c r="C12" s="140"/>
      <c r="D12" s="141"/>
      <c r="E12" s="107">
        <v>7133579</v>
      </c>
      <c r="F12" s="142">
        <v>67</v>
      </c>
    </row>
    <row r="13" spans="1:6" ht="23.25">
      <c r="A13" s="104" t="s">
        <v>336</v>
      </c>
      <c r="B13" s="106">
        <v>210402</v>
      </c>
      <c r="C13" s="140"/>
      <c r="D13" s="141"/>
      <c r="E13" s="107">
        <v>812235</v>
      </c>
      <c r="F13" s="142">
        <v>70</v>
      </c>
    </row>
    <row r="14" spans="1:6" ht="23.25">
      <c r="A14" s="104" t="s">
        <v>337</v>
      </c>
      <c r="B14" s="106">
        <v>210500</v>
      </c>
      <c r="C14" s="140"/>
      <c r="D14" s="141"/>
      <c r="E14" s="107">
        <v>878100</v>
      </c>
      <c r="F14" s="209">
        <v>0</v>
      </c>
    </row>
    <row r="15" spans="1:6" ht="23.25">
      <c r="A15" s="104"/>
      <c r="B15" s="106"/>
      <c r="C15" s="140"/>
      <c r="D15" s="141"/>
      <c r="E15" s="107"/>
      <c r="F15" s="142"/>
    </row>
    <row r="16" spans="1:6" ht="23.25">
      <c r="A16" s="104"/>
      <c r="B16" s="106"/>
      <c r="C16" s="140"/>
      <c r="D16" s="141"/>
      <c r="E16" s="107"/>
      <c r="F16" s="142"/>
    </row>
    <row r="17" spans="1:6" ht="23.25">
      <c r="A17" s="104"/>
      <c r="B17" s="106"/>
      <c r="C17" s="140"/>
      <c r="D17" s="141"/>
      <c r="E17" s="107"/>
      <c r="F17" s="142"/>
    </row>
    <row r="18" spans="1:6" ht="23.25">
      <c r="A18" s="104"/>
      <c r="B18" s="106"/>
      <c r="C18" s="140"/>
      <c r="D18" s="141"/>
      <c r="E18" s="140"/>
      <c r="F18" s="142"/>
    </row>
    <row r="19" spans="1:6" ht="24" thickBot="1">
      <c r="A19" s="104"/>
      <c r="B19" s="144"/>
      <c r="C19" s="145">
        <f>INT(SUM(C6:C14)+SUM(D6:D14)/100)</f>
        <v>17306691</v>
      </c>
      <c r="D19" s="146">
        <f>MOD(SUM(D6:D14),100)</f>
        <v>33</v>
      </c>
      <c r="E19" s="147">
        <f>INT(SUM(E6:E14)+SUM(F6:F14)/100)</f>
        <v>17306691</v>
      </c>
      <c r="F19" s="148">
        <f>MOD(SUM(F6:F14),100)</f>
        <v>33</v>
      </c>
    </row>
    <row r="20" ht="24" thickTop="1">
      <c r="A20" s="104"/>
    </row>
    <row r="21" ht="23.25">
      <c r="A21" s="104"/>
    </row>
    <row r="22" ht="23.25">
      <c r="A22" s="104"/>
    </row>
    <row r="23" ht="23.25">
      <c r="A23" s="104"/>
    </row>
    <row r="24" ht="23.25">
      <c r="A24" s="104"/>
    </row>
    <row r="25" ht="23.25">
      <c r="A25" s="104"/>
    </row>
    <row r="26" ht="23.25">
      <c r="A26" s="104"/>
    </row>
    <row r="27" ht="23.25">
      <c r="A27" s="104"/>
    </row>
  </sheetData>
  <mergeCells count="5">
    <mergeCell ref="A1:E1"/>
    <mergeCell ref="A2:E2"/>
    <mergeCell ref="A3:E3"/>
    <mergeCell ref="C5:D5"/>
    <mergeCell ref="E5:F5"/>
  </mergeCells>
  <printOptions/>
  <pageMargins left="0.75" right="0.11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9" sqref="B29"/>
    </sheetView>
  </sheetViews>
  <sheetFormatPr defaultColWidth="9.140625" defaultRowHeight="23.25" customHeight="1"/>
  <cols>
    <col min="1" max="1" width="52.140625" style="12" customWidth="1"/>
    <col min="2" max="2" width="16.140625" style="21" customWidth="1"/>
    <col min="3" max="3" width="17.421875" style="21" customWidth="1"/>
    <col min="4" max="4" width="11.140625" style="46" customWidth="1"/>
    <col min="5" max="5" width="14.8515625" style="21" customWidth="1"/>
    <col min="6" max="16384" width="9.140625" style="12" customWidth="1"/>
  </cols>
  <sheetData>
    <row r="1" spans="1:5" ht="23.25" customHeight="1">
      <c r="A1" s="287" t="s">
        <v>0</v>
      </c>
      <c r="B1" s="287"/>
      <c r="C1" s="287"/>
      <c r="D1" s="287"/>
      <c r="E1" s="287"/>
    </row>
    <row r="2" spans="1:5" ht="23.25" customHeight="1">
      <c r="A2" s="287" t="s">
        <v>241</v>
      </c>
      <c r="B2" s="287"/>
      <c r="C2" s="287"/>
      <c r="D2" s="287"/>
      <c r="E2" s="287"/>
    </row>
    <row r="3" spans="1:5" ht="23.25" customHeight="1">
      <c r="A3" s="288" t="s">
        <v>240</v>
      </c>
      <c r="B3" s="288"/>
      <c r="C3" s="288"/>
      <c r="D3" s="288"/>
      <c r="E3" s="288"/>
    </row>
    <row r="4" spans="1:5" ht="23.25" customHeight="1">
      <c r="A4" s="41"/>
      <c r="B4" s="284" t="s">
        <v>1</v>
      </c>
      <c r="C4" s="284" t="s">
        <v>2</v>
      </c>
      <c r="D4" s="24" t="s">
        <v>27</v>
      </c>
      <c r="E4" s="168" t="s">
        <v>5</v>
      </c>
    </row>
    <row r="5" spans="1:5" ht="23.25" customHeight="1">
      <c r="A5" s="27"/>
      <c r="B5" s="285"/>
      <c r="C5" s="285"/>
      <c r="D5" s="23" t="s">
        <v>28</v>
      </c>
      <c r="E5" s="169" t="s">
        <v>6</v>
      </c>
    </row>
    <row r="6" spans="1:5" ht="23.25" customHeight="1">
      <c r="A6" s="66" t="s">
        <v>174</v>
      </c>
      <c r="B6" s="20"/>
      <c r="C6" s="15"/>
      <c r="E6" s="170"/>
    </row>
    <row r="7" spans="1:5" ht="23.25" customHeight="1">
      <c r="A7" s="12" t="s">
        <v>175</v>
      </c>
      <c r="B7" s="20">
        <v>96700</v>
      </c>
      <c r="C7" s="15">
        <v>103940.41</v>
      </c>
      <c r="D7" s="46" t="s">
        <v>171</v>
      </c>
      <c r="E7" s="15">
        <f>C7-B7</f>
        <v>7240.4100000000035</v>
      </c>
    </row>
    <row r="8" spans="1:5" ht="23.25" customHeight="1">
      <c r="A8" s="12" t="s">
        <v>176</v>
      </c>
      <c r="B8" s="20">
        <v>55300</v>
      </c>
      <c r="C8" s="15">
        <v>63569.75</v>
      </c>
      <c r="D8" s="46" t="s">
        <v>171</v>
      </c>
      <c r="E8" s="15">
        <f aca="true" t="shared" si="0" ref="E8:E16">C8-B8</f>
        <v>8269.75</v>
      </c>
    </row>
    <row r="9" spans="1:5" ht="23.25" customHeight="1">
      <c r="A9" s="12" t="s">
        <v>177</v>
      </c>
      <c r="B9" s="20">
        <v>34300</v>
      </c>
      <c r="C9" s="15">
        <v>140773.2</v>
      </c>
      <c r="D9" s="46" t="s">
        <v>171</v>
      </c>
      <c r="E9" s="15">
        <f t="shared" si="0"/>
        <v>106473.20000000001</v>
      </c>
    </row>
    <row r="10" spans="1:5" ht="23.25" customHeight="1">
      <c r="A10" s="12" t="s">
        <v>233</v>
      </c>
      <c r="B10" s="20">
        <v>21000</v>
      </c>
      <c r="C10" s="15">
        <v>211200</v>
      </c>
      <c r="D10" s="46" t="s">
        <v>171</v>
      </c>
      <c r="E10" s="15">
        <f t="shared" si="0"/>
        <v>190200</v>
      </c>
    </row>
    <row r="11" spans="1:5" ht="23.25" customHeight="1">
      <c r="A11" s="12" t="s">
        <v>178</v>
      </c>
      <c r="B11" s="20">
        <v>37500</v>
      </c>
      <c r="C11" s="15">
        <v>149120</v>
      </c>
      <c r="D11" s="46" t="s">
        <v>171</v>
      </c>
      <c r="E11" s="15">
        <f t="shared" si="0"/>
        <v>111620</v>
      </c>
    </row>
    <row r="12" spans="1:5" ht="23.25" customHeight="1">
      <c r="A12" s="66" t="s">
        <v>180</v>
      </c>
      <c r="B12" s="20"/>
      <c r="C12" s="15"/>
      <c r="E12" s="15"/>
    </row>
    <row r="13" spans="1:5" ht="23.25" customHeight="1">
      <c r="A13" s="12" t="s">
        <v>179</v>
      </c>
      <c r="B13" s="20">
        <v>10367700</v>
      </c>
      <c r="C13" s="15">
        <v>13527863.92</v>
      </c>
      <c r="D13" s="46" t="s">
        <v>171</v>
      </c>
      <c r="E13" s="15">
        <f t="shared" si="0"/>
        <v>3160163.92</v>
      </c>
    </row>
    <row r="14" spans="1:5" ht="23.25" customHeight="1">
      <c r="A14" s="66" t="s">
        <v>181</v>
      </c>
      <c r="B14" s="20"/>
      <c r="C14" s="15"/>
      <c r="E14" s="15"/>
    </row>
    <row r="15" spans="1:5" ht="23.25" customHeight="1">
      <c r="A15" s="12" t="s">
        <v>182</v>
      </c>
      <c r="B15" s="20">
        <v>4883500</v>
      </c>
      <c r="C15" s="15">
        <v>5019479.35</v>
      </c>
      <c r="D15" s="46" t="s">
        <v>171</v>
      </c>
      <c r="E15" s="15">
        <f t="shared" si="0"/>
        <v>135979.34999999963</v>
      </c>
    </row>
    <row r="16" spans="1:5" ht="27" customHeight="1">
      <c r="A16" s="66" t="s">
        <v>8</v>
      </c>
      <c r="B16" s="171">
        <f>SUM(B6:B15)</f>
        <v>15496000</v>
      </c>
      <c r="C16" s="178">
        <f>SUM(C6:C15)</f>
        <v>19215946.63</v>
      </c>
      <c r="D16" s="173" t="s">
        <v>171</v>
      </c>
      <c r="E16" s="172">
        <f t="shared" si="0"/>
        <v>3719946.629999999</v>
      </c>
    </row>
    <row r="17" spans="1:3" ht="23.25" customHeight="1">
      <c r="A17" s="12" t="s">
        <v>9</v>
      </c>
      <c r="C17" s="22">
        <f>64000+9802999</f>
        <v>9866999</v>
      </c>
    </row>
    <row r="18" spans="1:3" ht="23.25" customHeight="1" thickBot="1">
      <c r="A18" s="238" t="s">
        <v>10</v>
      </c>
      <c r="C18" s="179">
        <f>9802999+64000</f>
        <v>9866999</v>
      </c>
    </row>
    <row r="19" spans="1:3" ht="27" customHeight="1" thickBot="1">
      <c r="A19" s="239" t="s">
        <v>11</v>
      </c>
      <c r="C19" s="180">
        <f>C16+C18</f>
        <v>29082945.63</v>
      </c>
    </row>
    <row r="20" spans="1:5" ht="23.25" customHeight="1" thickTop="1">
      <c r="A20" s="41"/>
      <c r="B20" s="284" t="s">
        <v>1</v>
      </c>
      <c r="C20" s="286" t="s">
        <v>12</v>
      </c>
      <c r="D20" s="174" t="s">
        <v>3</v>
      </c>
      <c r="E20" s="168" t="s">
        <v>5</v>
      </c>
    </row>
    <row r="21" spans="1:5" ht="23.25" customHeight="1">
      <c r="A21" s="27"/>
      <c r="B21" s="285"/>
      <c r="C21" s="285"/>
      <c r="D21" s="175" t="s">
        <v>4</v>
      </c>
      <c r="E21" s="181" t="s">
        <v>6</v>
      </c>
    </row>
    <row r="22" spans="1:5" ht="23.25" customHeight="1">
      <c r="A22" s="66" t="s">
        <v>13</v>
      </c>
      <c r="B22" s="20"/>
      <c r="C22" s="20"/>
      <c r="D22" s="176"/>
      <c r="E22" s="170"/>
    </row>
    <row r="23" spans="1:5" ht="23.25" customHeight="1">
      <c r="A23" s="12" t="s">
        <v>14</v>
      </c>
      <c r="B23" s="20">
        <v>536980</v>
      </c>
      <c r="C23" s="20">
        <v>371187</v>
      </c>
      <c r="D23" s="176" t="s">
        <v>172</v>
      </c>
      <c r="E23" s="15">
        <f>C23-B23</f>
        <v>-165793</v>
      </c>
    </row>
    <row r="24" spans="1:5" ht="23.25" customHeight="1">
      <c r="A24" s="12" t="s">
        <v>15</v>
      </c>
      <c r="B24" s="20">
        <v>4864100</v>
      </c>
      <c r="C24" s="20">
        <v>4791122.6</v>
      </c>
      <c r="D24" s="176" t="s">
        <v>172</v>
      </c>
      <c r="E24" s="15">
        <f aca="true" t="shared" si="1" ref="E24:E33">C24-B24</f>
        <v>-72977.40000000037</v>
      </c>
    </row>
    <row r="25" spans="1:5" ht="23.25" customHeight="1">
      <c r="A25" s="12" t="s">
        <v>16</v>
      </c>
      <c r="B25" s="20">
        <v>1020000</v>
      </c>
      <c r="C25" s="20">
        <v>1017948.39</v>
      </c>
      <c r="D25" s="176" t="s">
        <v>172</v>
      </c>
      <c r="E25" s="15">
        <f t="shared" si="1"/>
        <v>-2051.609999999986</v>
      </c>
    </row>
    <row r="26" spans="1:5" ht="23.25" customHeight="1">
      <c r="A26" s="12" t="s">
        <v>17</v>
      </c>
      <c r="B26" s="20">
        <v>1409900</v>
      </c>
      <c r="C26" s="20">
        <v>1313889.48</v>
      </c>
      <c r="D26" s="176" t="s">
        <v>172</v>
      </c>
      <c r="E26" s="15">
        <f t="shared" si="1"/>
        <v>-96010.52000000002</v>
      </c>
    </row>
    <row r="27" spans="1:5" ht="23.25" customHeight="1">
      <c r="A27" s="12" t="s">
        <v>18</v>
      </c>
      <c r="B27" s="20">
        <v>1775820</v>
      </c>
      <c r="C27" s="20">
        <v>1551028.24</v>
      </c>
      <c r="D27" s="176" t="s">
        <v>172</v>
      </c>
      <c r="E27" s="15">
        <f t="shared" si="1"/>
        <v>-224791.76</v>
      </c>
    </row>
    <row r="28" spans="1:5" ht="23.25" customHeight="1">
      <c r="A28" s="12" t="s">
        <v>19</v>
      </c>
      <c r="B28" s="20">
        <v>803600</v>
      </c>
      <c r="C28" s="20">
        <v>768121.25</v>
      </c>
      <c r="D28" s="176" t="s">
        <v>172</v>
      </c>
      <c r="E28" s="15">
        <f t="shared" si="1"/>
        <v>-35478.75</v>
      </c>
    </row>
    <row r="29" spans="1:5" ht="23.25" customHeight="1">
      <c r="A29" s="12" t="s">
        <v>51</v>
      </c>
      <c r="B29" s="20">
        <v>415000</v>
      </c>
      <c r="C29" s="20">
        <v>379993.94</v>
      </c>
      <c r="D29" s="176" t="s">
        <v>172</v>
      </c>
      <c r="E29" s="15">
        <f t="shared" si="1"/>
        <v>-35006.06</v>
      </c>
    </row>
    <row r="30" spans="1:5" ht="23.25" customHeight="1">
      <c r="A30" s="12" t="s">
        <v>7</v>
      </c>
      <c r="B30" s="20">
        <v>548400</v>
      </c>
      <c r="C30" s="20">
        <v>545900</v>
      </c>
      <c r="D30" s="176" t="s">
        <v>172</v>
      </c>
      <c r="E30" s="15">
        <f t="shared" si="1"/>
        <v>-2500</v>
      </c>
    </row>
    <row r="31" spans="1:5" ht="23.25" customHeight="1">
      <c r="A31" s="12" t="s">
        <v>20</v>
      </c>
      <c r="B31" s="20">
        <v>355900</v>
      </c>
      <c r="C31" s="20">
        <v>242650</v>
      </c>
      <c r="D31" s="176" t="s">
        <v>172</v>
      </c>
      <c r="E31" s="15">
        <f t="shared" si="1"/>
        <v>-113250</v>
      </c>
    </row>
    <row r="32" spans="1:5" ht="23.25" customHeight="1">
      <c r="A32" s="12" t="s">
        <v>21</v>
      </c>
      <c r="B32" s="20">
        <v>3741300</v>
      </c>
      <c r="C32" s="20">
        <v>3048950</v>
      </c>
      <c r="D32" s="176" t="s">
        <v>172</v>
      </c>
      <c r="E32" s="15">
        <f t="shared" si="1"/>
        <v>-692350</v>
      </c>
    </row>
    <row r="33" spans="1:5" ht="23.25" customHeight="1">
      <c r="A33" s="12" t="s">
        <v>22</v>
      </c>
      <c r="B33" s="20">
        <v>25000</v>
      </c>
      <c r="C33" s="20">
        <v>25000</v>
      </c>
      <c r="D33" s="176"/>
      <c r="E33" s="15">
        <f t="shared" si="1"/>
        <v>0</v>
      </c>
    </row>
    <row r="34" spans="1:5" ht="27" customHeight="1">
      <c r="A34" s="66" t="s">
        <v>23</v>
      </c>
      <c r="B34" s="171">
        <f>SUM(B22:B33)</f>
        <v>15496000</v>
      </c>
      <c r="C34" s="210">
        <f>SUM(C22:C33)</f>
        <v>14055790.899999999</v>
      </c>
      <c r="D34" s="55"/>
      <c r="E34" s="172">
        <f>SUM(E22:E33)</f>
        <v>-1440209.1000000003</v>
      </c>
    </row>
    <row r="35" spans="1:4" ht="23.25" customHeight="1">
      <c r="A35" s="12" t="s">
        <v>173</v>
      </c>
      <c r="C35" s="22">
        <f>C18</f>
        <v>9866999</v>
      </c>
      <c r="D35" s="176"/>
    </row>
    <row r="36" spans="1:4" ht="26.25" customHeight="1">
      <c r="A36" s="239" t="s">
        <v>24</v>
      </c>
      <c r="C36" s="211">
        <f>C34+C35</f>
        <v>23922789.9</v>
      </c>
      <c r="D36" s="176"/>
    </row>
    <row r="37" spans="1:4" ht="23.25" customHeight="1">
      <c r="A37" s="46" t="s">
        <v>25</v>
      </c>
      <c r="C37" s="172">
        <f>C16-C34</f>
        <v>5160155.73</v>
      </c>
      <c r="D37" s="176"/>
    </row>
    <row r="38" spans="1:4" ht="23.25" customHeight="1">
      <c r="A38" s="46" t="s">
        <v>26</v>
      </c>
      <c r="C38" s="20"/>
      <c r="D38" s="176"/>
    </row>
    <row r="39" spans="1:4" ht="23.25" customHeight="1">
      <c r="A39" s="46" t="s">
        <v>29</v>
      </c>
      <c r="C39" s="22"/>
      <c r="D39" s="176"/>
    </row>
    <row r="40" spans="1:4" ht="23.25" customHeight="1">
      <c r="A40" s="46"/>
      <c r="C40" s="26"/>
      <c r="D40" s="29"/>
    </row>
    <row r="41" spans="1:3" ht="23.25" customHeight="1">
      <c r="A41" s="12" t="s">
        <v>243</v>
      </c>
      <c r="C41" s="21" t="s">
        <v>244</v>
      </c>
    </row>
    <row r="42" spans="1:5" ht="23.25" customHeight="1">
      <c r="A42" s="12" t="s">
        <v>247</v>
      </c>
      <c r="C42" s="177" t="s">
        <v>245</v>
      </c>
      <c r="D42" s="177"/>
      <c r="E42" s="177"/>
    </row>
    <row r="43" spans="1:5" ht="23.25" customHeight="1">
      <c r="A43" s="12" t="s">
        <v>242</v>
      </c>
      <c r="C43" s="283" t="s">
        <v>246</v>
      </c>
      <c r="D43" s="283"/>
      <c r="E43" s="283"/>
    </row>
    <row r="44" spans="3:5" ht="23.25" customHeight="1">
      <c r="C44" s="283"/>
      <c r="D44" s="283"/>
      <c r="E44" s="283"/>
    </row>
  </sheetData>
  <mergeCells count="9">
    <mergeCell ref="B4:B5"/>
    <mergeCell ref="C4:C5"/>
    <mergeCell ref="A1:E1"/>
    <mergeCell ref="A2:E2"/>
    <mergeCell ref="A3:E3"/>
    <mergeCell ref="C43:E43"/>
    <mergeCell ref="C44:E44"/>
    <mergeCell ref="B20:B21"/>
    <mergeCell ref="C20:C21"/>
  </mergeCells>
  <printOptions/>
  <pageMargins left="0.44" right="0.1968503937007874" top="0.3937007874015748" bottom="0.18" header="0.31496062992125984" footer="0.1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23" sqref="A23"/>
    </sheetView>
  </sheetViews>
  <sheetFormatPr defaultColWidth="9.140625" defaultRowHeight="12.75"/>
  <cols>
    <col min="1" max="1" width="34.28125" style="9" customWidth="1"/>
    <col min="2" max="2" width="9.421875" style="9" customWidth="1"/>
    <col min="3" max="3" width="12.421875" style="9" customWidth="1"/>
    <col min="4" max="4" width="11.8515625" style="9" customWidth="1"/>
    <col min="5" max="5" width="11.421875" style="9" customWidth="1"/>
    <col min="6" max="6" width="11.00390625" style="9" customWidth="1"/>
    <col min="7" max="7" width="11.8515625" style="9" customWidth="1"/>
    <col min="8" max="8" width="12.7109375" style="9" customWidth="1"/>
    <col min="9" max="9" width="12.00390625" style="9" customWidth="1"/>
    <col min="10" max="10" width="11.7109375" style="9" customWidth="1"/>
    <col min="11" max="11" width="12.28125" style="9" customWidth="1"/>
    <col min="12" max="12" width="11.8515625" style="9" customWidth="1"/>
    <col min="13" max="16384" width="9.140625" style="9" customWidth="1"/>
  </cols>
  <sheetData>
    <row r="1" spans="1:12" ht="18" customHeight="1">
      <c r="A1" s="263" t="s">
        <v>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5.75" customHeight="1">
      <c r="A2" s="263" t="s">
        <v>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1.75" customHeight="1">
      <c r="A3" s="263" t="s">
        <v>239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ht="12.75" customHeight="1"/>
    <row r="5" spans="1:12" ht="15.75" customHeight="1">
      <c r="A5" s="264" t="s">
        <v>41</v>
      </c>
      <c r="B5" s="57" t="s">
        <v>42</v>
      </c>
      <c r="C5" s="261" t="s">
        <v>44</v>
      </c>
      <c r="D5" s="261"/>
      <c r="E5" s="257" t="s">
        <v>46</v>
      </c>
      <c r="F5" s="258"/>
      <c r="G5" s="261" t="s">
        <v>145</v>
      </c>
      <c r="H5" s="258"/>
      <c r="I5" s="257" t="s">
        <v>46</v>
      </c>
      <c r="J5" s="258"/>
      <c r="K5" s="261" t="s">
        <v>48</v>
      </c>
      <c r="L5" s="258"/>
    </row>
    <row r="6" spans="1:12" ht="18.75" customHeight="1">
      <c r="A6" s="265"/>
      <c r="B6" s="58" t="s">
        <v>43</v>
      </c>
      <c r="C6" s="262" t="s">
        <v>239</v>
      </c>
      <c r="D6" s="262"/>
      <c r="E6" s="259" t="s">
        <v>45</v>
      </c>
      <c r="F6" s="260"/>
      <c r="G6" s="262" t="s">
        <v>239</v>
      </c>
      <c r="H6" s="260"/>
      <c r="I6" s="259" t="s">
        <v>47</v>
      </c>
      <c r="J6" s="260"/>
      <c r="K6" s="262" t="s">
        <v>239</v>
      </c>
      <c r="L6" s="260"/>
    </row>
    <row r="7" spans="1:12" ht="18" customHeight="1">
      <c r="A7" s="266"/>
      <c r="B7" s="59"/>
      <c r="C7" s="60" t="s">
        <v>49</v>
      </c>
      <c r="D7" s="61" t="s">
        <v>50</v>
      </c>
      <c r="E7" s="62" t="s">
        <v>49</v>
      </c>
      <c r="F7" s="61" t="s">
        <v>50</v>
      </c>
      <c r="G7" s="62" t="s">
        <v>49</v>
      </c>
      <c r="H7" s="62" t="s">
        <v>50</v>
      </c>
      <c r="I7" s="62" t="s">
        <v>49</v>
      </c>
      <c r="J7" s="61" t="s">
        <v>50</v>
      </c>
      <c r="K7" s="60" t="s">
        <v>49</v>
      </c>
      <c r="L7" s="61" t="s">
        <v>50</v>
      </c>
    </row>
    <row r="8" spans="1:12" ht="21.75" customHeight="1">
      <c r="A8" s="207" t="s">
        <v>34</v>
      </c>
      <c r="B8" s="154" t="s">
        <v>146</v>
      </c>
      <c r="C8" s="155">
        <v>5000</v>
      </c>
      <c r="D8" s="156"/>
      <c r="E8" s="157"/>
      <c r="F8" s="156"/>
      <c r="G8" s="156">
        <f>C8+E8-F8</f>
        <v>5000</v>
      </c>
      <c r="H8" s="157"/>
      <c r="I8" s="157"/>
      <c r="J8" s="156"/>
      <c r="K8" s="155">
        <v>5000</v>
      </c>
      <c r="L8" s="156"/>
    </row>
    <row r="9" spans="1:12" ht="15.75" customHeight="1">
      <c r="A9" s="208" t="s">
        <v>276</v>
      </c>
      <c r="B9" s="158" t="s">
        <v>147</v>
      </c>
      <c r="C9" s="159">
        <v>16710805.01</v>
      </c>
      <c r="D9" s="160"/>
      <c r="E9" s="161"/>
      <c r="F9" s="160"/>
      <c r="G9" s="160">
        <f aca="true" t="shared" si="0" ref="G9:G26">C9+E9-F9</f>
        <v>16710805.01</v>
      </c>
      <c r="H9" s="161"/>
      <c r="I9" s="161"/>
      <c r="J9" s="160"/>
      <c r="K9" s="159">
        <v>16710805.01</v>
      </c>
      <c r="L9" s="160"/>
    </row>
    <row r="10" spans="1:12" ht="15.75" customHeight="1">
      <c r="A10" s="208" t="s">
        <v>277</v>
      </c>
      <c r="B10" s="158" t="s">
        <v>148</v>
      </c>
      <c r="C10" s="159">
        <v>571223.7</v>
      </c>
      <c r="D10" s="160"/>
      <c r="E10" s="161"/>
      <c r="F10" s="160"/>
      <c r="G10" s="160">
        <f t="shared" si="0"/>
        <v>571223.7</v>
      </c>
      <c r="H10" s="161"/>
      <c r="I10" s="161"/>
      <c r="J10" s="160"/>
      <c r="K10" s="159">
        <v>571223.7</v>
      </c>
      <c r="L10" s="160"/>
    </row>
    <row r="11" spans="1:12" ht="15.75" customHeight="1" hidden="1">
      <c r="A11" s="208" t="s">
        <v>33</v>
      </c>
      <c r="B11" s="158" t="s">
        <v>149</v>
      </c>
      <c r="C11" s="159"/>
      <c r="D11" s="160"/>
      <c r="E11" s="161"/>
      <c r="F11" s="162"/>
      <c r="G11" s="160">
        <f t="shared" si="0"/>
        <v>0</v>
      </c>
      <c r="H11" s="161"/>
      <c r="I11" s="161"/>
      <c r="J11" s="160"/>
      <c r="K11" s="159"/>
      <c r="L11" s="160"/>
    </row>
    <row r="12" spans="1:12" ht="15.75" customHeight="1" hidden="1">
      <c r="A12" s="208" t="s">
        <v>57</v>
      </c>
      <c r="B12" s="158" t="s">
        <v>109</v>
      </c>
      <c r="C12" s="159"/>
      <c r="D12" s="160"/>
      <c r="E12" s="161"/>
      <c r="F12" s="160"/>
      <c r="G12" s="160">
        <f t="shared" si="0"/>
        <v>0</v>
      </c>
      <c r="H12" s="161"/>
      <c r="I12" s="161"/>
      <c r="J12" s="160"/>
      <c r="K12" s="159"/>
      <c r="L12" s="160"/>
    </row>
    <row r="13" spans="1:12" ht="15.75" customHeight="1" hidden="1">
      <c r="A13" s="208" t="s">
        <v>111</v>
      </c>
      <c r="B13" s="158" t="s">
        <v>112</v>
      </c>
      <c r="C13" s="159"/>
      <c r="D13" s="160"/>
      <c r="E13" s="161"/>
      <c r="F13" s="160"/>
      <c r="G13" s="160">
        <f t="shared" si="0"/>
        <v>0</v>
      </c>
      <c r="H13" s="161"/>
      <c r="I13" s="161"/>
      <c r="J13" s="160"/>
      <c r="K13" s="159"/>
      <c r="L13" s="160"/>
    </row>
    <row r="14" spans="1:12" ht="15.75" customHeight="1">
      <c r="A14" s="208" t="s">
        <v>143</v>
      </c>
      <c r="B14" s="158" t="s">
        <v>150</v>
      </c>
      <c r="C14" s="159">
        <v>10246.12</v>
      </c>
      <c r="D14" s="160"/>
      <c r="E14" s="161">
        <v>19662.62</v>
      </c>
      <c r="F14" s="160">
        <v>10246.12</v>
      </c>
      <c r="G14" s="160">
        <f t="shared" si="0"/>
        <v>19662.619999999995</v>
      </c>
      <c r="H14" s="161"/>
      <c r="I14" s="161"/>
      <c r="J14" s="160"/>
      <c r="K14" s="159">
        <v>19662.62</v>
      </c>
      <c r="L14" s="160"/>
    </row>
    <row r="15" spans="1:12" ht="15.75" customHeight="1" hidden="1">
      <c r="A15" s="208" t="s">
        <v>144</v>
      </c>
      <c r="B15" s="158" t="s">
        <v>151</v>
      </c>
      <c r="C15" s="159"/>
      <c r="D15" s="160"/>
      <c r="E15" s="161"/>
      <c r="F15" s="160"/>
      <c r="G15" s="160">
        <f t="shared" si="0"/>
        <v>0</v>
      </c>
      <c r="H15" s="161"/>
      <c r="I15" s="161"/>
      <c r="J15" s="160"/>
      <c r="K15" s="159"/>
      <c r="L15" s="160"/>
    </row>
    <row r="16" spans="1:12" ht="15.75" customHeight="1">
      <c r="A16" s="208" t="s">
        <v>15</v>
      </c>
      <c r="B16" s="158" t="s">
        <v>152</v>
      </c>
      <c r="C16" s="159">
        <v>4791122.6</v>
      </c>
      <c r="D16" s="160"/>
      <c r="E16" s="161"/>
      <c r="F16" s="160"/>
      <c r="G16" s="160">
        <f t="shared" si="0"/>
        <v>4791122.6</v>
      </c>
      <c r="H16" s="160"/>
      <c r="I16" s="160"/>
      <c r="J16" s="160">
        <v>4791122.6</v>
      </c>
      <c r="K16" s="159"/>
      <c r="L16" s="160"/>
    </row>
    <row r="17" spans="1:12" ht="15.75" customHeight="1">
      <c r="A17" s="208" t="s">
        <v>16</v>
      </c>
      <c r="B17" s="158" t="s">
        <v>153</v>
      </c>
      <c r="C17" s="159">
        <v>1017948.39</v>
      </c>
      <c r="D17" s="160"/>
      <c r="E17" s="161"/>
      <c r="F17" s="160"/>
      <c r="G17" s="160">
        <f t="shared" si="0"/>
        <v>1017948.39</v>
      </c>
      <c r="H17" s="160"/>
      <c r="I17" s="160"/>
      <c r="J17" s="160">
        <v>1017948.39</v>
      </c>
      <c r="K17" s="159"/>
      <c r="L17" s="160"/>
    </row>
    <row r="18" spans="1:12" ht="15.75" customHeight="1">
      <c r="A18" s="208" t="s">
        <v>17</v>
      </c>
      <c r="B18" s="158" t="s">
        <v>154</v>
      </c>
      <c r="C18" s="159">
        <v>435789.48</v>
      </c>
      <c r="D18" s="160"/>
      <c r="E18" s="163">
        <v>878100</v>
      </c>
      <c r="F18" s="160"/>
      <c r="G18" s="160">
        <f t="shared" si="0"/>
        <v>1313889.48</v>
      </c>
      <c r="H18" s="160"/>
      <c r="I18" s="160"/>
      <c r="J18" s="160">
        <v>1313889.48</v>
      </c>
      <c r="K18" s="159"/>
      <c r="L18" s="160"/>
    </row>
    <row r="19" spans="1:12" ht="15.75" customHeight="1">
      <c r="A19" s="208" t="s">
        <v>18</v>
      </c>
      <c r="B19" s="158" t="s">
        <v>155</v>
      </c>
      <c r="C19" s="159">
        <v>1551028.24</v>
      </c>
      <c r="D19" s="160"/>
      <c r="E19" s="163"/>
      <c r="F19" s="160"/>
      <c r="G19" s="160">
        <f t="shared" si="0"/>
        <v>1551028.24</v>
      </c>
      <c r="H19" s="160"/>
      <c r="I19" s="160"/>
      <c r="J19" s="160">
        <v>1551028.24</v>
      </c>
      <c r="K19" s="159"/>
      <c r="L19" s="160"/>
    </row>
    <row r="20" spans="1:12" ht="15.75" customHeight="1">
      <c r="A20" s="208" t="s">
        <v>19</v>
      </c>
      <c r="B20" s="158" t="s">
        <v>156</v>
      </c>
      <c r="C20" s="159">
        <v>611885.55</v>
      </c>
      <c r="D20" s="160"/>
      <c r="E20" s="161">
        <v>156235.7</v>
      </c>
      <c r="F20" s="160"/>
      <c r="G20" s="160">
        <f t="shared" si="0"/>
        <v>768121.25</v>
      </c>
      <c r="H20" s="160"/>
      <c r="I20" s="160"/>
      <c r="J20" s="160">
        <v>768121.25</v>
      </c>
      <c r="K20" s="159"/>
      <c r="L20" s="160"/>
    </row>
    <row r="21" spans="1:12" ht="15.75" customHeight="1">
      <c r="A21" s="208" t="s">
        <v>51</v>
      </c>
      <c r="B21" s="158" t="s">
        <v>157</v>
      </c>
      <c r="C21" s="159">
        <v>379993.94</v>
      </c>
      <c r="D21" s="160"/>
      <c r="E21" s="161"/>
      <c r="F21" s="160"/>
      <c r="G21" s="160">
        <f t="shared" si="0"/>
        <v>379993.94</v>
      </c>
      <c r="H21" s="160"/>
      <c r="I21" s="160"/>
      <c r="J21" s="160">
        <v>379993.94</v>
      </c>
      <c r="K21" s="159"/>
      <c r="L21" s="160"/>
    </row>
    <row r="22" spans="1:12" ht="15.75" customHeight="1">
      <c r="A22" s="208" t="s">
        <v>7</v>
      </c>
      <c r="B22" s="158" t="s">
        <v>158</v>
      </c>
      <c r="C22" s="159">
        <v>545900</v>
      </c>
      <c r="D22" s="160"/>
      <c r="E22" s="161"/>
      <c r="F22" s="160"/>
      <c r="G22" s="160">
        <f t="shared" si="0"/>
        <v>545900</v>
      </c>
      <c r="H22" s="160"/>
      <c r="I22" s="160"/>
      <c r="J22" s="160">
        <v>545900</v>
      </c>
      <c r="K22" s="159"/>
      <c r="L22" s="160"/>
    </row>
    <row r="23" spans="1:12" ht="15.75" customHeight="1">
      <c r="A23" s="208" t="s">
        <v>20</v>
      </c>
      <c r="B23" s="158" t="s">
        <v>159</v>
      </c>
      <c r="C23" s="159">
        <v>242650</v>
      </c>
      <c r="D23" s="160"/>
      <c r="E23" s="161"/>
      <c r="F23" s="160"/>
      <c r="G23" s="160">
        <f t="shared" si="0"/>
        <v>242650</v>
      </c>
      <c r="H23" s="160"/>
      <c r="I23" s="160"/>
      <c r="J23" s="160">
        <v>242650</v>
      </c>
      <c r="K23" s="159"/>
      <c r="L23" s="160"/>
    </row>
    <row r="24" spans="1:12" ht="15.75" customHeight="1">
      <c r="A24" s="208" t="s">
        <v>21</v>
      </c>
      <c r="B24" s="158" t="s">
        <v>160</v>
      </c>
      <c r="C24" s="159">
        <v>2392950</v>
      </c>
      <c r="D24" s="160"/>
      <c r="E24" s="163">
        <v>656000</v>
      </c>
      <c r="F24" s="160"/>
      <c r="G24" s="160">
        <f t="shared" si="0"/>
        <v>3048950</v>
      </c>
      <c r="H24" s="160"/>
      <c r="I24" s="160"/>
      <c r="J24" s="160">
        <v>3048950</v>
      </c>
      <c r="K24" s="159"/>
      <c r="L24" s="160"/>
    </row>
    <row r="25" spans="1:12" ht="15.75" customHeight="1">
      <c r="A25" s="208" t="s">
        <v>22</v>
      </c>
      <c r="B25" s="158" t="s">
        <v>161</v>
      </c>
      <c r="C25" s="159">
        <v>25000</v>
      </c>
      <c r="D25" s="160"/>
      <c r="E25" s="161"/>
      <c r="F25" s="160"/>
      <c r="G25" s="160">
        <f t="shared" si="0"/>
        <v>25000</v>
      </c>
      <c r="H25" s="160"/>
      <c r="I25" s="160"/>
      <c r="J25" s="160">
        <v>25000</v>
      </c>
      <c r="K25" s="159"/>
      <c r="L25" s="160"/>
    </row>
    <row r="26" spans="1:12" ht="15.75" customHeight="1">
      <c r="A26" s="208" t="s">
        <v>14</v>
      </c>
      <c r="B26" s="158" t="s">
        <v>162</v>
      </c>
      <c r="C26" s="159">
        <v>371187</v>
      </c>
      <c r="D26" s="160"/>
      <c r="E26" s="161"/>
      <c r="F26" s="160"/>
      <c r="G26" s="160">
        <f t="shared" si="0"/>
        <v>371187</v>
      </c>
      <c r="H26" s="160"/>
      <c r="I26" s="160"/>
      <c r="J26" s="160">
        <v>371187</v>
      </c>
      <c r="K26" s="159"/>
      <c r="L26" s="160"/>
    </row>
    <row r="27" spans="1:12" ht="15.75" customHeight="1">
      <c r="A27" s="208" t="s">
        <v>54</v>
      </c>
      <c r="B27" s="158" t="s">
        <v>163</v>
      </c>
      <c r="C27" s="159"/>
      <c r="D27" s="160">
        <f>19216071.63-125</f>
        <v>19215946.63</v>
      </c>
      <c r="E27" s="161"/>
      <c r="F27" s="160"/>
      <c r="G27" s="161"/>
      <c r="H27" s="161">
        <f>D27+F27-E27</f>
        <v>19215946.63</v>
      </c>
      <c r="I27" s="161">
        <v>19215946.63</v>
      </c>
      <c r="J27" s="160"/>
      <c r="K27" s="159"/>
      <c r="L27" s="160"/>
    </row>
    <row r="28" spans="1:12" ht="15.75" customHeight="1">
      <c r="A28" s="208" t="s">
        <v>35</v>
      </c>
      <c r="B28" s="158" t="s">
        <v>164</v>
      </c>
      <c r="C28" s="159"/>
      <c r="D28" s="160">
        <v>847501.4</v>
      </c>
      <c r="E28" s="161"/>
      <c r="F28" s="160"/>
      <c r="G28" s="161"/>
      <c r="H28" s="161">
        <f aca="true" t="shared" si="1" ref="H28:H36">D28+F28-E28</f>
        <v>847501.4</v>
      </c>
      <c r="I28" s="161"/>
      <c r="J28" s="160"/>
      <c r="K28" s="159"/>
      <c r="L28" s="160">
        <f>H28+J28</f>
        <v>847501.4</v>
      </c>
    </row>
    <row r="29" spans="1:12" ht="15.75" customHeight="1">
      <c r="A29" s="208" t="s">
        <v>36</v>
      </c>
      <c r="B29" s="158" t="s">
        <v>165</v>
      </c>
      <c r="C29" s="159"/>
      <c r="D29" s="160">
        <v>30000</v>
      </c>
      <c r="E29" s="161">
        <v>30000</v>
      </c>
      <c r="F29" s="162">
        <f>812235.7</f>
        <v>812235.7</v>
      </c>
      <c r="G29" s="161"/>
      <c r="H29" s="161">
        <f t="shared" si="1"/>
        <v>812235.7</v>
      </c>
      <c r="I29" s="161"/>
      <c r="J29" s="160"/>
      <c r="K29" s="159"/>
      <c r="L29" s="160">
        <f>H29+J29</f>
        <v>812235.7</v>
      </c>
    </row>
    <row r="30" spans="1:12" ht="15.75" customHeight="1">
      <c r="A30" s="208" t="s">
        <v>55</v>
      </c>
      <c r="B30" s="158" t="s">
        <v>166</v>
      </c>
      <c r="C30" s="159"/>
      <c r="D30" s="160">
        <v>3725741.26</v>
      </c>
      <c r="E30" s="163">
        <f>10246.12</f>
        <v>10246.12</v>
      </c>
      <c r="F30" s="160">
        <f>19662.62+30000</f>
        <v>49662.619999999995</v>
      </c>
      <c r="G30" s="161"/>
      <c r="H30" s="161">
        <f t="shared" si="1"/>
        <v>3765157.76</v>
      </c>
      <c r="I30" s="161"/>
      <c r="J30" s="160">
        <v>3870116.8</v>
      </c>
      <c r="K30" s="159"/>
      <c r="L30" s="160">
        <f>H30+J30</f>
        <v>7635274.56</v>
      </c>
    </row>
    <row r="31" spans="1:12" ht="15.75" customHeight="1">
      <c r="A31" s="208" t="s">
        <v>56</v>
      </c>
      <c r="B31" s="158" t="s">
        <v>167</v>
      </c>
      <c r="C31" s="159"/>
      <c r="D31" s="160">
        <v>5843540.74</v>
      </c>
      <c r="E31" s="161"/>
      <c r="F31" s="160"/>
      <c r="G31" s="161"/>
      <c r="H31" s="161">
        <f t="shared" si="1"/>
        <v>5843540.74</v>
      </c>
      <c r="I31" s="161"/>
      <c r="J31" s="160">
        <v>1290038.93</v>
      </c>
      <c r="K31" s="159"/>
      <c r="L31" s="160">
        <f aca="true" t="shared" si="2" ref="L31:L36">H31+J31</f>
        <v>7133579.67</v>
      </c>
    </row>
    <row r="32" spans="1:12" ht="15.75" customHeight="1">
      <c r="A32" s="208" t="s">
        <v>37</v>
      </c>
      <c r="B32" s="158" t="s">
        <v>168</v>
      </c>
      <c r="C32" s="159"/>
      <c r="D32" s="160"/>
      <c r="E32" s="161"/>
      <c r="F32" s="162">
        <v>878100</v>
      </c>
      <c r="G32" s="161"/>
      <c r="H32" s="161">
        <f t="shared" si="1"/>
        <v>878100</v>
      </c>
      <c r="I32" s="161"/>
      <c r="J32" s="160"/>
      <c r="K32" s="159"/>
      <c r="L32" s="160">
        <f t="shared" si="2"/>
        <v>878100</v>
      </c>
    </row>
    <row r="33" spans="1:12" ht="15.75" customHeight="1" hidden="1">
      <c r="A33" s="208" t="s">
        <v>52</v>
      </c>
      <c r="B33" s="158" t="s">
        <v>110</v>
      </c>
      <c r="C33" s="159"/>
      <c r="D33" s="160"/>
      <c r="E33" s="163"/>
      <c r="F33" s="160"/>
      <c r="G33" s="161"/>
      <c r="H33" s="161">
        <f t="shared" si="1"/>
        <v>0</v>
      </c>
      <c r="I33" s="161"/>
      <c r="J33" s="160"/>
      <c r="K33" s="159"/>
      <c r="L33" s="160">
        <f t="shared" si="2"/>
        <v>0</v>
      </c>
    </row>
    <row r="34" spans="1:12" ht="15.75" customHeight="1" hidden="1">
      <c r="A34" s="208" t="s">
        <v>118</v>
      </c>
      <c r="B34" s="158" t="s">
        <v>120</v>
      </c>
      <c r="C34" s="159"/>
      <c r="D34" s="160"/>
      <c r="E34" s="161"/>
      <c r="F34" s="162"/>
      <c r="G34" s="161"/>
      <c r="H34" s="161">
        <f t="shared" si="1"/>
        <v>0</v>
      </c>
      <c r="I34" s="161"/>
      <c r="J34" s="160"/>
      <c r="K34" s="159"/>
      <c r="L34" s="160">
        <f t="shared" si="2"/>
        <v>0</v>
      </c>
    </row>
    <row r="35" spans="1:12" ht="15.75" customHeight="1" hidden="1">
      <c r="A35" s="208" t="s">
        <v>53</v>
      </c>
      <c r="B35" s="158" t="s">
        <v>169</v>
      </c>
      <c r="C35" s="161"/>
      <c r="D35" s="160"/>
      <c r="E35" s="161"/>
      <c r="F35" s="160"/>
      <c r="G35" s="161"/>
      <c r="H35" s="161">
        <f t="shared" si="1"/>
        <v>0</v>
      </c>
      <c r="I35" s="161"/>
      <c r="J35" s="160"/>
      <c r="K35" s="159"/>
      <c r="L35" s="160">
        <f t="shared" si="2"/>
        <v>0</v>
      </c>
    </row>
    <row r="36" spans="1:12" ht="15.75" customHeight="1" hidden="1">
      <c r="A36" s="212" t="s">
        <v>119</v>
      </c>
      <c r="B36" s="164" t="s">
        <v>120</v>
      </c>
      <c r="C36" s="165"/>
      <c r="D36" s="166"/>
      <c r="E36" s="167"/>
      <c r="F36" s="166"/>
      <c r="G36" s="167"/>
      <c r="H36" s="161">
        <f t="shared" si="1"/>
        <v>0</v>
      </c>
      <c r="I36" s="167"/>
      <c r="J36" s="166"/>
      <c r="K36" s="165"/>
      <c r="L36" s="160">
        <f t="shared" si="2"/>
        <v>0</v>
      </c>
    </row>
    <row r="37" spans="1:12" ht="25.5" customHeight="1">
      <c r="A37" s="213" t="s">
        <v>293</v>
      </c>
      <c r="B37" s="11"/>
      <c r="C37" s="214">
        <f>SUM(C8:C35)</f>
        <v>29662730.03</v>
      </c>
      <c r="D37" s="215">
        <f>SUM(D27:D35)</f>
        <v>29662730.03</v>
      </c>
      <c r="E37" s="216">
        <f>SUM(E8:E36)</f>
        <v>1750244.4400000002</v>
      </c>
      <c r="F37" s="215">
        <f>SUM(F11:F36)</f>
        <v>1750244.44</v>
      </c>
      <c r="G37" s="214">
        <f>SUM(G8:G36)</f>
        <v>31362482.23</v>
      </c>
      <c r="H37" s="214">
        <f>SUM(H11:H36)</f>
        <v>31362482.229999997</v>
      </c>
      <c r="I37" s="214">
        <f>SUM(I8:I36)</f>
        <v>19215946.63</v>
      </c>
      <c r="J37" s="215">
        <f>SUM(J8:J36)</f>
        <v>19215946.63</v>
      </c>
      <c r="K37" s="217">
        <f>SUM(K8:K36)</f>
        <v>17306691.330000002</v>
      </c>
      <c r="L37" s="214">
        <f>SUM(L8:L36)</f>
        <v>17306691.33</v>
      </c>
    </row>
    <row r="38" spans="3:12" ht="18.7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40" spans="4:12" ht="18.75">
      <c r="D40" s="56"/>
      <c r="F40" s="56">
        <f>E37-F37</f>
        <v>0</v>
      </c>
      <c r="H40" s="56">
        <f>G37-H37</f>
        <v>0</v>
      </c>
      <c r="J40" s="56">
        <f>I37-J37</f>
        <v>0</v>
      </c>
      <c r="L40" s="56">
        <f>K37-L37</f>
        <v>0</v>
      </c>
    </row>
  </sheetData>
  <mergeCells count="14">
    <mergeCell ref="A1:L1"/>
    <mergeCell ref="A2:L2"/>
    <mergeCell ref="A3:L3"/>
    <mergeCell ref="A5:A7"/>
    <mergeCell ref="I5:J5"/>
    <mergeCell ref="I6:J6"/>
    <mergeCell ref="K5:L5"/>
    <mergeCell ref="K6:L6"/>
    <mergeCell ref="C5:D5"/>
    <mergeCell ref="C6:D6"/>
    <mergeCell ref="E5:F5"/>
    <mergeCell ref="E6:F6"/>
    <mergeCell ref="G5:H5"/>
    <mergeCell ref="G6:H6"/>
  </mergeCells>
  <printOptions/>
  <pageMargins left="0.27" right="0.16" top="0.53" bottom="0.16" header="0.11" footer="0.1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25" sqref="G25"/>
    </sheetView>
  </sheetViews>
  <sheetFormatPr defaultColWidth="9.140625" defaultRowHeight="12.75"/>
  <cols>
    <col min="1" max="1" width="6.140625" style="50" customWidth="1"/>
    <col min="2" max="2" width="45.00390625" style="1" customWidth="1"/>
    <col min="3" max="3" width="12.421875" style="1" customWidth="1"/>
    <col min="4" max="4" width="11.8515625" style="1" customWidth="1"/>
    <col min="5" max="5" width="11.140625" style="1" customWidth="1"/>
    <col min="6" max="6" width="13.28125" style="1" customWidth="1"/>
    <col min="7" max="7" width="12.28125" style="1" customWidth="1"/>
    <col min="8" max="8" width="13.421875" style="1" customWidth="1"/>
    <col min="9" max="9" width="29.57421875" style="1" customWidth="1"/>
    <col min="10" max="16384" width="9.140625" style="1" customWidth="1"/>
  </cols>
  <sheetData>
    <row r="1" spans="1:9" ht="21">
      <c r="A1" s="263" t="s">
        <v>39</v>
      </c>
      <c r="B1" s="263"/>
      <c r="C1" s="263"/>
      <c r="D1" s="263"/>
      <c r="E1" s="263"/>
      <c r="F1" s="263"/>
      <c r="G1" s="263"/>
      <c r="H1" s="263"/>
      <c r="I1" s="263"/>
    </row>
    <row r="2" spans="1:9" ht="21">
      <c r="A2" s="263" t="s">
        <v>113</v>
      </c>
      <c r="B2" s="263"/>
      <c r="C2" s="263"/>
      <c r="D2" s="263"/>
      <c r="E2" s="263"/>
      <c r="F2" s="263"/>
      <c r="G2" s="263"/>
      <c r="H2" s="263"/>
      <c r="I2" s="263"/>
    </row>
    <row r="3" spans="1:9" ht="21">
      <c r="A3" s="255" t="s">
        <v>330</v>
      </c>
      <c r="B3" s="255"/>
      <c r="C3" s="255"/>
      <c r="D3" s="255"/>
      <c r="E3" s="255"/>
      <c r="F3" s="255"/>
      <c r="G3" s="255"/>
      <c r="H3" s="255"/>
      <c r="I3" s="255"/>
    </row>
    <row r="4" spans="1:9" ht="21">
      <c r="A4" s="47" t="s">
        <v>138</v>
      </c>
      <c r="B4" s="256" t="s">
        <v>59</v>
      </c>
      <c r="C4" s="290" t="s">
        <v>114</v>
      </c>
      <c r="D4" s="291"/>
      <c r="E4" s="256" t="s">
        <v>60</v>
      </c>
      <c r="F4" s="256" t="s">
        <v>62</v>
      </c>
      <c r="G4" s="36" t="s">
        <v>63</v>
      </c>
      <c r="H4" s="38" t="s">
        <v>141</v>
      </c>
      <c r="I4" s="256" t="s">
        <v>64</v>
      </c>
    </row>
    <row r="5" spans="1:9" ht="21">
      <c r="A5" s="48" t="s">
        <v>139</v>
      </c>
      <c r="B5" s="289"/>
      <c r="C5" s="28" t="s">
        <v>115</v>
      </c>
      <c r="D5" s="37" t="s">
        <v>116</v>
      </c>
      <c r="E5" s="289"/>
      <c r="F5" s="289"/>
      <c r="G5" s="33" t="s">
        <v>331</v>
      </c>
      <c r="H5" s="39" t="s">
        <v>142</v>
      </c>
      <c r="I5" s="289"/>
    </row>
    <row r="6" spans="1:9" ht="21">
      <c r="A6" s="49">
        <v>1</v>
      </c>
      <c r="B6" s="229" t="s">
        <v>140</v>
      </c>
      <c r="C6" s="7"/>
      <c r="D6" s="5"/>
      <c r="E6" s="5"/>
      <c r="F6" s="7"/>
      <c r="G6" s="5"/>
      <c r="H6" s="7"/>
      <c r="I6" s="6"/>
    </row>
    <row r="7" spans="1:9" ht="21">
      <c r="A7" s="49"/>
      <c r="B7" s="6" t="s">
        <v>318</v>
      </c>
      <c r="C7" s="7">
        <v>511445</v>
      </c>
      <c r="D7" s="5"/>
      <c r="E7" s="5"/>
      <c r="F7" s="7">
        <f>C7+D7-E7</f>
        <v>511445</v>
      </c>
      <c r="G7" s="5">
        <v>0</v>
      </c>
      <c r="H7" s="7"/>
      <c r="I7" s="6" t="s">
        <v>329</v>
      </c>
    </row>
    <row r="8" spans="1:9" ht="21">
      <c r="A8" s="49"/>
      <c r="B8" s="6" t="s">
        <v>315</v>
      </c>
      <c r="C8" s="7"/>
      <c r="D8" s="5"/>
      <c r="E8" s="5"/>
      <c r="F8" s="7"/>
      <c r="G8" s="5"/>
      <c r="H8" s="7"/>
      <c r="I8" s="6" t="s">
        <v>327</v>
      </c>
    </row>
    <row r="9" spans="1:9" ht="21">
      <c r="A9" s="49"/>
      <c r="B9" s="6"/>
      <c r="C9" s="7"/>
      <c r="D9" s="5"/>
      <c r="E9" s="5"/>
      <c r="F9" s="7"/>
      <c r="G9" s="5"/>
      <c r="H9" s="7"/>
      <c r="I9" s="6"/>
    </row>
    <row r="10" spans="1:9" ht="21">
      <c r="A10" s="49">
        <v>2</v>
      </c>
      <c r="B10" s="229" t="s">
        <v>140</v>
      </c>
      <c r="C10" s="7"/>
      <c r="D10" s="5"/>
      <c r="E10" s="5"/>
      <c r="F10" s="7"/>
      <c r="G10" s="5"/>
      <c r="H10" s="7"/>
      <c r="I10" s="6"/>
    </row>
    <row r="11" spans="1:9" ht="21">
      <c r="A11" s="49"/>
      <c r="B11" s="6" t="s">
        <v>316</v>
      </c>
      <c r="C11" s="7">
        <v>77000</v>
      </c>
      <c r="D11" s="5"/>
      <c r="E11" s="5"/>
      <c r="F11" s="7">
        <f>C11+D11-E11</f>
        <v>77000</v>
      </c>
      <c r="G11" s="5">
        <v>0</v>
      </c>
      <c r="H11" s="7"/>
      <c r="I11" s="6" t="s">
        <v>326</v>
      </c>
    </row>
    <row r="12" spans="1:9" ht="21">
      <c r="A12" s="49"/>
      <c r="B12" s="6"/>
      <c r="C12" s="7"/>
      <c r="D12" s="5"/>
      <c r="E12" s="5"/>
      <c r="F12" s="7"/>
      <c r="G12" s="5"/>
      <c r="H12" s="7"/>
      <c r="I12" s="6" t="s">
        <v>328</v>
      </c>
    </row>
    <row r="13" spans="1:9" ht="21">
      <c r="A13" s="49">
        <v>3</v>
      </c>
      <c r="B13" s="229" t="s">
        <v>140</v>
      </c>
      <c r="C13" s="7"/>
      <c r="D13" s="5"/>
      <c r="E13" s="5"/>
      <c r="F13" s="7"/>
      <c r="G13" s="5"/>
      <c r="H13" s="7"/>
      <c r="I13" s="6"/>
    </row>
    <row r="14" spans="1:9" ht="21">
      <c r="A14" s="49"/>
      <c r="B14" s="6" t="s">
        <v>317</v>
      </c>
      <c r="C14" s="7">
        <v>604000</v>
      </c>
      <c r="D14" s="5"/>
      <c r="E14" s="5"/>
      <c r="F14" s="7">
        <f>C14+D14-E14</f>
        <v>604000</v>
      </c>
      <c r="G14" s="5">
        <v>0</v>
      </c>
      <c r="H14" s="7"/>
      <c r="I14" s="6" t="s">
        <v>326</v>
      </c>
    </row>
    <row r="15" spans="1:9" ht="21">
      <c r="A15" s="49"/>
      <c r="B15" s="6"/>
      <c r="C15" s="7"/>
      <c r="D15" s="5"/>
      <c r="E15" s="5"/>
      <c r="F15" s="7"/>
      <c r="G15" s="5"/>
      <c r="H15" s="7"/>
      <c r="I15" s="6" t="s">
        <v>328</v>
      </c>
    </row>
    <row r="16" spans="1:9" ht="21">
      <c r="A16" s="49">
        <v>4</v>
      </c>
      <c r="B16" s="229" t="s">
        <v>319</v>
      </c>
      <c r="C16" s="7"/>
      <c r="D16" s="5"/>
      <c r="E16" s="5"/>
      <c r="F16" s="7"/>
      <c r="G16" s="5"/>
      <c r="H16" s="7"/>
      <c r="I16" s="240"/>
    </row>
    <row r="17" spans="1:9" ht="21">
      <c r="A17" s="49"/>
      <c r="B17" s="6" t="s">
        <v>320</v>
      </c>
      <c r="C17" s="7">
        <v>96000</v>
      </c>
      <c r="D17" s="5"/>
      <c r="E17" s="5"/>
      <c r="F17" s="7">
        <f>C17+D17-E17</f>
        <v>96000</v>
      </c>
      <c r="G17" s="5">
        <v>0</v>
      </c>
      <c r="H17" s="7"/>
      <c r="I17" s="6" t="s">
        <v>326</v>
      </c>
    </row>
    <row r="18" spans="1:9" ht="21">
      <c r="A18" s="49"/>
      <c r="B18" s="6"/>
      <c r="C18" s="7"/>
      <c r="D18" s="5"/>
      <c r="E18" s="5"/>
      <c r="F18" s="7"/>
      <c r="G18" s="5"/>
      <c r="H18" s="7"/>
      <c r="I18" s="6" t="s">
        <v>328</v>
      </c>
    </row>
    <row r="19" spans="1:9" ht="21">
      <c r="A19" s="49">
        <v>5</v>
      </c>
      <c r="B19" s="229" t="s">
        <v>140</v>
      </c>
      <c r="C19" s="7"/>
      <c r="D19" s="5"/>
      <c r="E19" s="5"/>
      <c r="F19" s="7"/>
      <c r="G19" s="5"/>
      <c r="H19" s="7"/>
      <c r="I19" s="6"/>
    </row>
    <row r="20" spans="1:9" ht="21">
      <c r="A20" s="49"/>
      <c r="B20" s="6" t="s">
        <v>321</v>
      </c>
      <c r="C20" s="7">
        <v>83000</v>
      </c>
      <c r="D20" s="5"/>
      <c r="E20" s="5"/>
      <c r="F20" s="7">
        <f>C20+D20-E20</f>
        <v>83000</v>
      </c>
      <c r="G20" s="5">
        <v>0</v>
      </c>
      <c r="H20" s="7"/>
      <c r="I20" s="6" t="s">
        <v>326</v>
      </c>
    </row>
    <row r="21" spans="1:9" ht="21">
      <c r="A21" s="49"/>
      <c r="B21" s="6" t="s">
        <v>322</v>
      </c>
      <c r="C21" s="7"/>
      <c r="D21" s="5"/>
      <c r="E21" s="5"/>
      <c r="F21" s="7"/>
      <c r="G21" s="5"/>
      <c r="H21" s="7"/>
      <c r="I21" s="6" t="s">
        <v>328</v>
      </c>
    </row>
    <row r="22" spans="1:9" ht="21">
      <c r="A22" s="49"/>
      <c r="B22" s="6"/>
      <c r="C22" s="7"/>
      <c r="D22" s="5"/>
      <c r="E22" s="5"/>
      <c r="F22" s="7"/>
      <c r="G22" s="5"/>
      <c r="H22" s="7"/>
      <c r="I22" s="6"/>
    </row>
    <row r="23" spans="1:9" ht="21">
      <c r="A23" s="49">
        <v>6</v>
      </c>
      <c r="B23" s="229" t="s">
        <v>140</v>
      </c>
      <c r="C23" s="7"/>
      <c r="D23" s="5"/>
      <c r="E23" s="5"/>
      <c r="F23" s="7"/>
      <c r="G23" s="5"/>
      <c r="H23" s="7"/>
      <c r="I23" s="6"/>
    </row>
    <row r="24" spans="1:9" ht="21">
      <c r="A24" s="49"/>
      <c r="B24" s="6" t="s">
        <v>324</v>
      </c>
      <c r="C24" s="7">
        <v>80000</v>
      </c>
      <c r="D24" s="5"/>
      <c r="E24" s="5"/>
      <c r="F24" s="7">
        <f>C24+D24-E24</f>
        <v>80000</v>
      </c>
      <c r="G24" s="5">
        <v>0</v>
      </c>
      <c r="H24" s="7"/>
      <c r="I24" s="6" t="s">
        <v>326</v>
      </c>
    </row>
    <row r="25" spans="1:9" ht="21">
      <c r="A25" s="49"/>
      <c r="B25" s="6" t="s">
        <v>325</v>
      </c>
      <c r="C25" s="7"/>
      <c r="D25" s="5"/>
      <c r="E25" s="5"/>
      <c r="F25" s="7"/>
      <c r="G25" s="5"/>
      <c r="H25" s="7"/>
      <c r="I25" s="6" t="s">
        <v>328</v>
      </c>
    </row>
    <row r="26" spans="1:9" ht="21">
      <c r="A26" s="49"/>
      <c r="B26" s="6"/>
      <c r="C26" s="7"/>
      <c r="D26" s="5"/>
      <c r="E26" s="5"/>
      <c r="F26" s="7"/>
      <c r="G26" s="5"/>
      <c r="H26" s="7"/>
      <c r="I26" s="6"/>
    </row>
    <row r="27" spans="1:9" ht="21">
      <c r="A27" s="49">
        <v>7</v>
      </c>
      <c r="B27" s="229" t="s">
        <v>140</v>
      </c>
      <c r="C27" s="7"/>
      <c r="D27" s="5"/>
      <c r="E27" s="5"/>
      <c r="F27" s="7"/>
      <c r="G27" s="5"/>
      <c r="H27" s="7"/>
      <c r="I27" s="6"/>
    </row>
    <row r="28" spans="1:9" ht="21">
      <c r="A28" s="49"/>
      <c r="B28" s="6" t="s">
        <v>323</v>
      </c>
      <c r="C28" s="54">
        <v>177000</v>
      </c>
      <c r="D28" s="5"/>
      <c r="E28" s="5"/>
      <c r="F28" s="7">
        <f>C28+D28-E28</f>
        <v>177000</v>
      </c>
      <c r="G28" s="5"/>
      <c r="H28" s="5"/>
      <c r="I28" s="6" t="s">
        <v>329</v>
      </c>
    </row>
    <row r="29" spans="1:9" ht="21">
      <c r="A29" s="49"/>
      <c r="B29" s="31"/>
      <c r="C29" s="32"/>
      <c r="D29" s="8"/>
      <c r="E29" s="8"/>
      <c r="F29" s="32"/>
      <c r="G29" s="8"/>
      <c r="H29" s="34"/>
      <c r="I29" s="6" t="s">
        <v>327</v>
      </c>
    </row>
    <row r="30" spans="1:9" ht="25.5" customHeight="1" thickBot="1">
      <c r="A30" s="153"/>
      <c r="B30" s="51" t="s">
        <v>126</v>
      </c>
      <c r="C30" s="52">
        <f aca="true" t="shared" si="0" ref="C30:H30">SUM(C7:C29)</f>
        <v>1628445</v>
      </c>
      <c r="D30" s="52">
        <f t="shared" si="0"/>
        <v>0</v>
      </c>
      <c r="E30" s="52">
        <f t="shared" si="0"/>
        <v>0</v>
      </c>
      <c r="F30" s="52">
        <f t="shared" si="0"/>
        <v>1628445</v>
      </c>
      <c r="G30" s="52">
        <f t="shared" si="0"/>
        <v>0</v>
      </c>
      <c r="H30" s="52">
        <f t="shared" si="0"/>
        <v>0</v>
      </c>
      <c r="I30" s="31"/>
    </row>
    <row r="31" spans="1:9" ht="21">
      <c r="A31" s="263"/>
      <c r="B31" s="263"/>
      <c r="C31" s="263"/>
      <c r="D31" s="263"/>
      <c r="E31" s="263"/>
      <c r="F31" s="263"/>
      <c r="G31" s="263"/>
      <c r="H31" s="263"/>
      <c r="I31" s="263"/>
    </row>
  </sheetData>
  <mergeCells count="9">
    <mergeCell ref="A31:I31"/>
    <mergeCell ref="A1:I1"/>
    <mergeCell ref="A2:I2"/>
    <mergeCell ref="A3:I3"/>
    <mergeCell ref="F4:F5"/>
    <mergeCell ref="I4:I5"/>
    <mergeCell ref="B4:B5"/>
    <mergeCell ref="C4:D4"/>
    <mergeCell ref="E4:E5"/>
  </mergeCells>
  <printOptions/>
  <pageMargins left="0.34" right="0.16" top="0.15" bottom="0.25" header="0.11" footer="0.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15" sqref="D15"/>
    </sheetView>
  </sheetViews>
  <sheetFormatPr defaultColWidth="9.140625" defaultRowHeight="12.75"/>
  <cols>
    <col min="1" max="1" width="45.28125" style="4" customWidth="1"/>
    <col min="2" max="2" width="12.8515625" style="4" customWidth="1"/>
    <col min="3" max="3" width="3.140625" style="4" customWidth="1"/>
    <col min="4" max="4" width="13.7109375" style="4" customWidth="1"/>
    <col min="5" max="6" width="12.00390625" style="4" customWidth="1"/>
    <col min="7" max="7" width="9.140625" style="4" customWidth="1"/>
    <col min="8" max="8" width="15.7109375" style="1" customWidth="1"/>
  </cols>
  <sheetData>
    <row r="1" spans="1:6" ht="21">
      <c r="A1" s="94"/>
      <c r="B1" s="94"/>
      <c r="C1" s="94"/>
      <c r="D1" s="94"/>
      <c r="E1" s="94"/>
      <c r="F1" s="94"/>
    </row>
    <row r="2" spans="1:8" ht="23.25">
      <c r="A2" s="95" t="s">
        <v>294</v>
      </c>
      <c r="B2" s="95"/>
      <c r="C2" s="95"/>
      <c r="D2" s="95"/>
      <c r="E2" s="95"/>
      <c r="F2" s="95"/>
      <c r="G2" s="95"/>
      <c r="H2" s="95"/>
    </row>
    <row r="3" spans="1:8" ht="23.25">
      <c r="A3" s="287" t="s">
        <v>55</v>
      </c>
      <c r="B3" s="287"/>
      <c r="C3" s="287"/>
      <c r="D3" s="287"/>
      <c r="E3" s="287"/>
      <c r="F3" s="95"/>
      <c r="G3" s="95"/>
      <c r="H3" s="95"/>
    </row>
    <row r="4" spans="1:8" ht="23.25">
      <c r="A4" s="287" t="s">
        <v>248</v>
      </c>
      <c r="B4" s="287"/>
      <c r="C4" s="287"/>
      <c r="D4" s="287"/>
      <c r="E4" s="287"/>
      <c r="F4" s="95"/>
      <c r="G4" s="95"/>
      <c r="H4" s="95"/>
    </row>
    <row r="5" spans="1:6" ht="21">
      <c r="A5" s="293" t="s">
        <v>338</v>
      </c>
      <c r="B5" s="293"/>
      <c r="C5" s="293"/>
      <c r="D5" s="293"/>
      <c r="E5" s="293"/>
      <c r="F5" s="7"/>
    </row>
    <row r="6" spans="1:6" ht="23.25">
      <c r="A6" s="25" t="s">
        <v>303</v>
      </c>
      <c r="B6" s="26"/>
      <c r="C6" s="26"/>
      <c r="D6" s="26">
        <v>5298932</v>
      </c>
      <c r="E6" s="7"/>
      <c r="F6" s="7"/>
    </row>
    <row r="7" spans="1:6" ht="23.25">
      <c r="A7" s="218" t="s">
        <v>295</v>
      </c>
      <c r="B7" s="219">
        <v>55254.26</v>
      </c>
      <c r="C7" s="219"/>
      <c r="D7" s="26"/>
      <c r="E7" s="7"/>
      <c r="F7" s="7"/>
    </row>
    <row r="8" spans="1:6" ht="23.25">
      <c r="A8" s="218" t="s">
        <v>296</v>
      </c>
      <c r="B8" s="26">
        <v>19662.62</v>
      </c>
      <c r="C8" s="26"/>
      <c r="D8" s="26"/>
      <c r="E8" s="7"/>
      <c r="F8" s="7"/>
    </row>
    <row r="9" spans="1:6" ht="23.25">
      <c r="A9" s="218" t="s">
        <v>297</v>
      </c>
      <c r="B9" s="26">
        <v>30000</v>
      </c>
      <c r="C9" s="26"/>
      <c r="D9" s="26"/>
      <c r="E9" s="7"/>
      <c r="F9" s="7"/>
    </row>
    <row r="10" spans="1:6" ht="25.5">
      <c r="A10" s="218" t="s">
        <v>298</v>
      </c>
      <c r="B10" s="220">
        <v>5160155.73</v>
      </c>
      <c r="C10" s="220"/>
      <c r="D10" s="220">
        <f>SUM(B7:B10)</f>
        <v>5265072.61</v>
      </c>
      <c r="E10" s="7"/>
      <c r="F10" s="7"/>
    </row>
    <row r="11" spans="1:6" ht="25.5">
      <c r="A11" s="218"/>
      <c r="B11" s="220"/>
      <c r="C11" s="220"/>
      <c r="D11" s="224">
        <f>SUM(D6:D10)</f>
        <v>10564004.61</v>
      </c>
      <c r="E11" s="7"/>
      <c r="F11" s="7"/>
    </row>
    <row r="12" spans="1:6" ht="23.25">
      <c r="A12" s="221" t="s">
        <v>299</v>
      </c>
      <c r="B12" s="26">
        <v>1290038.93</v>
      </c>
      <c r="C12" s="26"/>
      <c r="D12" s="26"/>
      <c r="E12" s="7"/>
      <c r="F12" s="7"/>
    </row>
    <row r="13" spans="1:6" ht="23.25">
      <c r="A13" s="221" t="s">
        <v>300</v>
      </c>
      <c r="B13" s="219">
        <v>10246.12</v>
      </c>
      <c r="C13" s="219"/>
      <c r="D13" s="26"/>
      <c r="E13" s="7"/>
      <c r="F13" s="7"/>
    </row>
    <row r="14" spans="1:6" ht="26.25" thickBot="1">
      <c r="A14" s="221" t="s">
        <v>301</v>
      </c>
      <c r="B14" s="222">
        <v>1628445</v>
      </c>
      <c r="C14" s="222"/>
      <c r="D14" s="225">
        <f>B12+B13+B14</f>
        <v>2928730.05</v>
      </c>
      <c r="E14" s="7"/>
      <c r="F14" s="7"/>
    </row>
    <row r="15" spans="1:8" ht="24" thickBot="1">
      <c r="A15" s="25" t="s">
        <v>302</v>
      </c>
      <c r="B15" s="26"/>
      <c r="C15" s="26"/>
      <c r="D15" s="223">
        <f>D6+D10-D14</f>
        <v>7635274.56</v>
      </c>
      <c r="E15" s="7"/>
      <c r="F15" s="7"/>
      <c r="H15" s="71"/>
    </row>
    <row r="16" spans="1:8" ht="24" thickTop="1">
      <c r="A16" s="25"/>
      <c r="B16" s="26"/>
      <c r="C16" s="26"/>
      <c r="D16" s="26"/>
      <c r="E16" s="7"/>
      <c r="F16" s="7"/>
      <c r="H16" s="71"/>
    </row>
    <row r="17" spans="1:4" ht="23.25">
      <c r="A17" s="25"/>
      <c r="B17" s="26"/>
      <c r="C17" s="26"/>
      <c r="D17" s="25"/>
    </row>
    <row r="18" spans="1:6" ht="21">
      <c r="A18" s="292"/>
      <c r="B18" s="292"/>
      <c r="C18" s="292"/>
      <c r="D18" s="292"/>
      <c r="E18" s="90"/>
      <c r="F18" s="90"/>
    </row>
    <row r="19" spans="1:6" ht="21">
      <c r="A19" s="292"/>
      <c r="B19" s="292"/>
      <c r="C19" s="292"/>
      <c r="D19" s="292"/>
      <c r="E19" s="90"/>
      <c r="F19" s="90"/>
    </row>
    <row r="20" spans="1:6" ht="21">
      <c r="A20" s="292"/>
      <c r="B20" s="292"/>
      <c r="C20" s="292"/>
      <c r="D20" s="292"/>
      <c r="E20" s="90"/>
      <c r="F20" s="90"/>
    </row>
    <row r="21" spans="1:6" ht="21">
      <c r="A21" s="292"/>
      <c r="B21" s="292"/>
      <c r="C21" s="292"/>
      <c r="D21" s="292"/>
      <c r="E21" s="90"/>
      <c r="F21" s="90"/>
    </row>
    <row r="25" spans="2:3" ht="21">
      <c r="B25" s="7"/>
      <c r="C25" s="7"/>
    </row>
    <row r="26" spans="2:3" ht="21">
      <c r="B26" s="7"/>
      <c r="C26" s="7"/>
    </row>
    <row r="27" spans="2:6" ht="21">
      <c r="B27" s="91"/>
      <c r="C27" s="91"/>
      <c r="D27" s="91"/>
      <c r="E27" s="91"/>
      <c r="F27" s="91"/>
    </row>
  </sheetData>
  <mergeCells count="7">
    <mergeCell ref="A3:E3"/>
    <mergeCell ref="A4:E4"/>
    <mergeCell ref="A21:D21"/>
    <mergeCell ref="A18:D18"/>
    <mergeCell ref="A19:D19"/>
    <mergeCell ref="A20:D20"/>
    <mergeCell ref="A5:E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9" sqref="H9"/>
    </sheetView>
  </sheetViews>
  <sheetFormatPr defaultColWidth="9.140625" defaultRowHeight="12.75"/>
  <cols>
    <col min="1" max="1" width="11.00390625" style="12" customWidth="1"/>
    <col min="2" max="2" width="36.140625" style="12" customWidth="1"/>
    <col min="3" max="3" width="15.140625" style="12" customWidth="1"/>
    <col min="4" max="4" width="5.28125" style="12" customWidth="1"/>
    <col min="5" max="5" width="17.57421875" style="12" customWidth="1"/>
    <col min="6" max="16384" width="9.140625" style="12" customWidth="1"/>
  </cols>
  <sheetData>
    <row r="1" spans="1:5" ht="23.25">
      <c r="A1" s="296" t="s">
        <v>304</v>
      </c>
      <c r="B1" s="296"/>
      <c r="C1" s="296"/>
      <c r="D1" s="296"/>
      <c r="E1" s="296"/>
    </row>
    <row r="2" spans="1:5" ht="23.25">
      <c r="A2" s="287" t="s">
        <v>125</v>
      </c>
      <c r="B2" s="287"/>
      <c r="C2" s="287"/>
      <c r="D2" s="287"/>
      <c r="E2" s="287"/>
    </row>
    <row r="3" spans="1:5" ht="23.25">
      <c r="A3" s="287" t="s">
        <v>248</v>
      </c>
      <c r="B3" s="287"/>
      <c r="C3" s="287"/>
      <c r="D3" s="287"/>
      <c r="E3" s="287"/>
    </row>
    <row r="4" spans="1:5" ht="23.25">
      <c r="A4" s="297" t="s">
        <v>339</v>
      </c>
      <c r="B4" s="297"/>
      <c r="C4" s="297"/>
      <c r="D4" s="297"/>
      <c r="E4" s="297"/>
    </row>
    <row r="6" spans="1:5" ht="28.5" customHeight="1">
      <c r="A6" s="19" t="s">
        <v>132</v>
      </c>
      <c r="B6" s="19" t="s">
        <v>59</v>
      </c>
      <c r="C6" s="294" t="s">
        <v>348</v>
      </c>
      <c r="D6" s="295"/>
      <c r="E6" s="19" t="s">
        <v>64</v>
      </c>
    </row>
    <row r="7" spans="1:5" ht="23.25">
      <c r="A7" s="182" t="s">
        <v>249</v>
      </c>
      <c r="B7" s="40" t="s">
        <v>252</v>
      </c>
      <c r="C7" s="42">
        <v>488100</v>
      </c>
      <c r="D7" s="40" t="s">
        <v>134</v>
      </c>
      <c r="E7" s="40" t="s">
        <v>133</v>
      </c>
    </row>
    <row r="8" spans="1:5" ht="23.25">
      <c r="A8" s="183" t="s">
        <v>250</v>
      </c>
      <c r="B8" s="44" t="s">
        <v>252</v>
      </c>
      <c r="C8" s="45">
        <v>190000</v>
      </c>
      <c r="D8" s="44" t="s">
        <v>134</v>
      </c>
      <c r="E8" s="44" t="s">
        <v>254</v>
      </c>
    </row>
    <row r="9" spans="1:5" ht="23.25">
      <c r="A9" s="183" t="s">
        <v>251</v>
      </c>
      <c r="B9" s="44" t="s">
        <v>252</v>
      </c>
      <c r="C9" s="45">
        <v>200000</v>
      </c>
      <c r="D9" s="44" t="s">
        <v>134</v>
      </c>
      <c r="E9" s="44" t="s">
        <v>253</v>
      </c>
    </row>
    <row r="10" spans="1:5" ht="23.25">
      <c r="A10" s="16"/>
      <c r="B10" s="16"/>
      <c r="C10" s="43"/>
      <c r="D10" s="16"/>
      <c r="E10" s="16"/>
    </row>
    <row r="11" spans="1:5" ht="23.25">
      <c r="A11" s="41"/>
      <c r="B11" s="68" t="s">
        <v>65</v>
      </c>
      <c r="C11" s="69">
        <f>SUM(C7:C10)</f>
        <v>878100</v>
      </c>
      <c r="D11" s="17" t="s">
        <v>135</v>
      </c>
      <c r="E11" s="17"/>
    </row>
    <row r="14" spans="1:5" ht="23.25">
      <c r="A14" s="12" t="s">
        <v>136</v>
      </c>
      <c r="C14" s="67" t="s">
        <v>137</v>
      </c>
      <c r="D14" s="67"/>
      <c r="E14" s="67"/>
    </row>
    <row r="15" spans="1:5" ht="23.25">
      <c r="A15" s="12" t="s">
        <v>255</v>
      </c>
      <c r="C15" s="46" t="s">
        <v>257</v>
      </c>
      <c r="D15" s="46"/>
      <c r="E15" s="46"/>
    </row>
    <row r="16" spans="1:5" ht="23.25">
      <c r="A16" s="12" t="s">
        <v>256</v>
      </c>
      <c r="C16" s="67" t="s">
        <v>258</v>
      </c>
      <c r="D16" s="67"/>
      <c r="E16" s="67"/>
    </row>
  </sheetData>
  <mergeCells count="5">
    <mergeCell ref="C6:D6"/>
    <mergeCell ref="A1:E1"/>
    <mergeCell ref="A2:E2"/>
    <mergeCell ref="A3:E3"/>
    <mergeCell ref="A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4">
      <selection activeCell="A11" sqref="A11"/>
    </sheetView>
  </sheetViews>
  <sheetFormatPr defaultColWidth="9.140625" defaultRowHeight="12.75"/>
  <cols>
    <col min="1" max="1" width="8.00390625" style="96" customWidth="1"/>
    <col min="2" max="2" width="52.8515625" style="12" customWidth="1"/>
    <col min="3" max="3" width="15.57421875" style="12" customWidth="1"/>
    <col min="4" max="4" width="14.28125" style="12" customWidth="1"/>
    <col min="5" max="5" width="12.57421875" style="12" customWidth="1"/>
    <col min="6" max="6" width="16.00390625" style="12" customWidth="1"/>
    <col min="7" max="7" width="27.28125" style="12" customWidth="1"/>
    <col min="8" max="16384" width="9.140625" style="12" customWidth="1"/>
  </cols>
  <sheetData>
    <row r="1" spans="2:7" ht="23.25">
      <c r="B1" s="287" t="s">
        <v>314</v>
      </c>
      <c r="C1" s="287"/>
      <c r="D1" s="287"/>
      <c r="E1" s="287"/>
      <c r="F1" s="287"/>
      <c r="G1" s="287"/>
    </row>
    <row r="2" spans="2:7" ht="23.25">
      <c r="B2" s="287" t="s">
        <v>36</v>
      </c>
      <c r="C2" s="287"/>
      <c r="D2" s="287"/>
      <c r="E2" s="287"/>
      <c r="F2" s="287"/>
      <c r="G2" s="287"/>
    </row>
    <row r="3" spans="1:7" s="25" customFormat="1" ht="23.25">
      <c r="A3" s="231"/>
      <c r="B3" s="300" t="s">
        <v>259</v>
      </c>
      <c r="C3" s="300"/>
      <c r="D3" s="300"/>
      <c r="E3" s="300"/>
      <c r="F3" s="300"/>
      <c r="G3" s="300"/>
    </row>
    <row r="4" spans="1:7" s="25" customFormat="1" ht="23.25">
      <c r="A4" s="231"/>
      <c r="B4" s="302" t="s">
        <v>340</v>
      </c>
      <c r="C4" s="302"/>
      <c r="D4" s="302"/>
      <c r="E4" s="302"/>
      <c r="F4" s="302"/>
      <c r="G4" s="302"/>
    </row>
    <row r="5" spans="2:7" ht="14.25" customHeight="1">
      <c r="B5" s="231"/>
      <c r="C5" s="230"/>
      <c r="D5" s="230"/>
      <c r="E5" s="231"/>
      <c r="F5" s="231"/>
      <c r="G5" s="231"/>
    </row>
    <row r="6" spans="1:7" ht="23.25">
      <c r="A6" s="298" t="s">
        <v>232</v>
      </c>
      <c r="B6" s="298" t="s">
        <v>59</v>
      </c>
      <c r="C6" s="294" t="s">
        <v>58</v>
      </c>
      <c r="D6" s="295"/>
      <c r="E6" s="298" t="s">
        <v>62</v>
      </c>
      <c r="F6" s="298" t="s">
        <v>63</v>
      </c>
      <c r="G6" s="298" t="s">
        <v>64</v>
      </c>
    </row>
    <row r="7" spans="1:7" ht="23.25">
      <c r="A7" s="299"/>
      <c r="B7" s="301"/>
      <c r="C7" s="18" t="s">
        <v>60</v>
      </c>
      <c r="D7" s="19" t="s">
        <v>61</v>
      </c>
      <c r="E7" s="301"/>
      <c r="F7" s="301"/>
      <c r="G7" s="301"/>
    </row>
    <row r="8" spans="1:7" ht="23.25">
      <c r="A8" s="185"/>
      <c r="B8" s="226" t="s">
        <v>270</v>
      </c>
      <c r="C8" s="187"/>
      <c r="D8" s="152"/>
      <c r="E8" s="188"/>
      <c r="F8" s="186"/>
      <c r="G8" s="186"/>
    </row>
    <row r="9" spans="1:7" ht="23.25">
      <c r="A9" s="185"/>
      <c r="B9" s="189" t="s">
        <v>271</v>
      </c>
      <c r="C9" s="187"/>
      <c r="D9" s="152"/>
      <c r="E9" s="188"/>
      <c r="F9" s="186"/>
      <c r="G9" s="186"/>
    </row>
    <row r="10" spans="1:7" ht="23.25">
      <c r="A10" s="242">
        <v>1</v>
      </c>
      <c r="B10" s="190" t="s">
        <v>272</v>
      </c>
      <c r="C10" s="191">
        <v>146235.7</v>
      </c>
      <c r="D10" s="181">
        <v>0</v>
      </c>
      <c r="E10" s="228">
        <v>0</v>
      </c>
      <c r="F10" s="15">
        <f aca="true" t="shared" si="0" ref="F10:F20">C10</f>
        <v>146235.7</v>
      </c>
      <c r="G10" s="186"/>
    </row>
    <row r="11" spans="1:7" ht="23.25">
      <c r="A11" s="242">
        <v>2</v>
      </c>
      <c r="B11" s="190" t="s">
        <v>273</v>
      </c>
      <c r="C11" s="191">
        <v>10000</v>
      </c>
      <c r="D11" s="181">
        <v>0</v>
      </c>
      <c r="E11" s="228">
        <v>0</v>
      </c>
      <c r="F11" s="15">
        <f t="shared" si="0"/>
        <v>10000</v>
      </c>
      <c r="G11" s="186"/>
    </row>
    <row r="12" spans="1:7" ht="23.25">
      <c r="A12" s="241"/>
      <c r="B12" s="72" t="s">
        <v>260</v>
      </c>
      <c r="C12" s="20"/>
      <c r="D12" s="15"/>
      <c r="E12" s="20"/>
      <c r="F12" s="15">
        <f t="shared" si="0"/>
        <v>0</v>
      </c>
      <c r="G12" s="14"/>
    </row>
    <row r="13" spans="1:7" ht="23.25">
      <c r="A13" s="241"/>
      <c r="B13" s="73" t="s">
        <v>261</v>
      </c>
      <c r="C13" s="20"/>
      <c r="D13" s="15"/>
      <c r="E13" s="20"/>
      <c r="F13" s="15">
        <f t="shared" si="0"/>
        <v>0</v>
      </c>
      <c r="G13" s="14"/>
    </row>
    <row r="14" spans="1:7" ht="23.25">
      <c r="A14" s="241"/>
      <c r="B14" s="73" t="s">
        <v>263</v>
      </c>
      <c r="C14" s="20"/>
      <c r="D14" s="15"/>
      <c r="E14" s="20"/>
      <c r="F14" s="15">
        <f t="shared" si="0"/>
        <v>0</v>
      </c>
      <c r="G14" s="14"/>
    </row>
    <row r="15" spans="1:7" ht="23.25">
      <c r="A15" s="241">
        <v>3</v>
      </c>
      <c r="B15" s="74" t="s">
        <v>266</v>
      </c>
      <c r="C15" s="20">
        <v>222000</v>
      </c>
      <c r="D15" s="15">
        <v>0</v>
      </c>
      <c r="E15" s="20">
        <v>0</v>
      </c>
      <c r="F15" s="15">
        <f t="shared" si="0"/>
        <v>222000</v>
      </c>
      <c r="G15" s="14"/>
    </row>
    <row r="16" spans="1:7" ht="23.25">
      <c r="A16" s="241"/>
      <c r="B16" s="184" t="s">
        <v>262</v>
      </c>
      <c r="C16" s="20"/>
      <c r="D16" s="15"/>
      <c r="E16" s="20"/>
      <c r="F16" s="15">
        <f t="shared" si="0"/>
        <v>0</v>
      </c>
      <c r="G16" s="14"/>
    </row>
    <row r="17" spans="1:7" ht="23.25">
      <c r="A17" s="241">
        <v>4</v>
      </c>
      <c r="B17" s="14" t="s">
        <v>264</v>
      </c>
      <c r="C17" s="20">
        <v>144000</v>
      </c>
      <c r="D17" s="15">
        <v>0</v>
      </c>
      <c r="E17" s="20">
        <v>0</v>
      </c>
      <c r="F17" s="15">
        <f t="shared" si="0"/>
        <v>144000</v>
      </c>
      <c r="G17" s="14"/>
    </row>
    <row r="18" spans="1:7" ht="23.25">
      <c r="A18" s="241"/>
      <c r="B18" s="14" t="s">
        <v>265</v>
      </c>
      <c r="C18" s="20"/>
      <c r="D18" s="15"/>
      <c r="E18" s="20"/>
      <c r="F18" s="15">
        <f t="shared" si="0"/>
        <v>0</v>
      </c>
      <c r="G18" s="14"/>
    </row>
    <row r="19" spans="1:7" ht="23.25">
      <c r="A19" s="241"/>
      <c r="B19" s="73" t="s">
        <v>267</v>
      </c>
      <c r="C19" s="20"/>
      <c r="D19" s="15"/>
      <c r="E19" s="20"/>
      <c r="F19" s="15">
        <f t="shared" si="0"/>
        <v>0</v>
      </c>
      <c r="G19" s="14"/>
    </row>
    <row r="20" spans="1:7" ht="23.25">
      <c r="A20" s="241">
        <v>5</v>
      </c>
      <c r="B20" s="14" t="s">
        <v>268</v>
      </c>
      <c r="C20" s="20">
        <v>290000</v>
      </c>
      <c r="D20" s="15">
        <v>0</v>
      </c>
      <c r="E20" s="20">
        <v>0</v>
      </c>
      <c r="F20" s="15">
        <f t="shared" si="0"/>
        <v>290000</v>
      </c>
      <c r="G20" s="14"/>
    </row>
    <row r="21" spans="1:7" ht="23.25">
      <c r="A21" s="241"/>
      <c r="B21" s="13" t="s">
        <v>269</v>
      </c>
      <c r="C21" s="20"/>
      <c r="D21" s="15"/>
      <c r="E21" s="20"/>
      <c r="F21" s="15"/>
      <c r="G21" s="14"/>
    </row>
    <row r="22" spans="1:7" s="66" customFormat="1" ht="24" thickBot="1">
      <c r="A22" s="151"/>
      <c r="B22" s="63"/>
      <c r="C22" s="64">
        <f>SUM(C9:C21)</f>
        <v>812235.7</v>
      </c>
      <c r="D22" s="64">
        <f>SUM(D12:D21)</f>
        <v>0</v>
      </c>
      <c r="E22" s="64">
        <f>SUM(E12:E21)</f>
        <v>0</v>
      </c>
      <c r="F22" s="64">
        <f>SUM(F10:F21)</f>
        <v>812235.7</v>
      </c>
      <c r="G22" s="65"/>
    </row>
    <row r="23" ht="24" thickTop="1"/>
    <row r="24" spans="2:6" ht="23.25">
      <c r="B24" s="66" t="s">
        <v>305</v>
      </c>
      <c r="D24" s="95" t="s">
        <v>137</v>
      </c>
      <c r="E24" s="67"/>
      <c r="F24" s="67"/>
    </row>
    <row r="25" spans="2:6" ht="23.25">
      <c r="B25" s="12" t="s">
        <v>306</v>
      </c>
      <c r="D25" s="46" t="s">
        <v>274</v>
      </c>
      <c r="E25" s="46"/>
      <c r="F25" s="46"/>
    </row>
    <row r="26" spans="2:6" ht="23.25">
      <c r="B26" s="12" t="s">
        <v>307</v>
      </c>
      <c r="D26" s="67" t="s">
        <v>170</v>
      </c>
      <c r="E26" s="67"/>
      <c r="F26" s="67"/>
    </row>
    <row r="27" ht="23.25">
      <c r="B27" s="70"/>
    </row>
  </sheetData>
  <mergeCells count="10">
    <mergeCell ref="A6:A7"/>
    <mergeCell ref="B1:G1"/>
    <mergeCell ref="B2:G2"/>
    <mergeCell ref="B3:G3"/>
    <mergeCell ref="G6:G7"/>
    <mergeCell ref="B6:B7"/>
    <mergeCell ref="C6:D6"/>
    <mergeCell ref="E6:E7"/>
    <mergeCell ref="F6:F7"/>
    <mergeCell ref="B4:G4"/>
  </mergeCells>
  <printOptions/>
  <pageMargins left="0.68" right="0.23" top="0.38" bottom="0.18" header="0.19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บริการทั้งในและนอกสถานที่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HomeUser</cp:lastModifiedBy>
  <cp:lastPrinted>2013-11-15T03:39:45Z</cp:lastPrinted>
  <dcterms:created xsi:type="dcterms:W3CDTF">2009-10-15T02:38:20Z</dcterms:created>
  <dcterms:modified xsi:type="dcterms:W3CDTF">2014-01-07T07:51:56Z</dcterms:modified>
  <cp:category/>
  <cp:version/>
  <cp:contentType/>
  <cp:contentStatus/>
</cp:coreProperties>
</file>