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5195" windowHeight="11250" tabRatio="963" activeTab="8"/>
  </bookViews>
  <sheets>
    <sheet name="มาตรฐานทั่วไป" sheetId="1" r:id="rId1"/>
    <sheet name="มาตรฐาน1" sheetId="2" r:id="rId2"/>
    <sheet name="มาตรฐาน2" sheetId="3" r:id="rId3"/>
    <sheet name="มาตรฐาน3" sheetId="4" r:id="rId4"/>
    <sheet name="งบทดลอง" sheetId="5" r:id="rId5"/>
    <sheet name="รายละเอียดเงินรายรับ" sheetId="6" r:id="rId6"/>
    <sheet name="รายละเอียดเงินรับฝาก" sheetId="7" r:id="rId7"/>
    <sheet name="รายงานรับ-จ่าย เงินสด" sheetId="8" r:id="rId8"/>
    <sheet name="งบกระทบยอด" sheetId="9" r:id="rId9"/>
  </sheets>
  <externalReferences>
    <externalReference r:id="rId12"/>
  </externalReferences>
  <definedNames/>
  <calcPr fullCalcOnLoad="1"/>
</workbook>
</file>

<file path=xl/comments8.xml><?xml version="1.0" encoding="utf-8"?>
<comments xmlns="http://schemas.openxmlformats.org/spreadsheetml/2006/main">
  <authors>
    <author>HomeUser</author>
  </authors>
  <commentList>
    <comment ref="G10" authorId="0">
      <text>
        <r>
          <rPr>
            <b/>
            <sz val="9"/>
            <rFont val="Tahoma"/>
            <family val="0"/>
          </rPr>
          <t>HomeUser:</t>
        </r>
        <r>
          <rPr>
            <sz val="9"/>
            <rFont val="Tahoma"/>
            <family val="0"/>
          </rPr>
          <t xml:space="preserve">
เดือน ต.ค. เท่ากันทั้งสองด้าน เดือนต่อไปเท่าเดิมไม่เปลี่ยน 
</t>
        </r>
      </text>
    </comment>
    <comment ref="G82" authorId="0">
      <text>
        <r>
          <rPr>
            <b/>
            <sz val="9"/>
            <rFont val="Tahoma"/>
            <family val="0"/>
          </rPr>
          <t xml:space="preserve">รายรับ - รายจ่าย
</t>
        </r>
        <r>
          <rPr>
            <sz val="9"/>
            <rFont val="Tahoma"/>
            <family val="0"/>
          </rPr>
          <t xml:space="preserve">
</t>
        </r>
      </text>
    </comment>
    <comment ref="G85" authorId="0">
      <text>
        <r>
          <rPr>
            <sz val="9"/>
            <rFont val="Tahoma"/>
            <family val="0"/>
          </rPr>
          <t xml:space="preserve">
ยอดจะต้องเท่ากันกับขวามือ
</t>
        </r>
      </text>
    </comment>
    <comment ref="J84" authorId="0">
      <text>
        <r>
          <rPr>
            <b/>
            <sz val="8"/>
            <rFont val="Tahoma"/>
            <family val="0"/>
          </rPr>
          <t>HomeUser:</t>
        </r>
        <r>
          <rPr>
            <sz val="8"/>
            <rFont val="Tahoma"/>
            <family val="0"/>
          </rPr>
          <t xml:space="preserve">
ค่าเป็นบวก รายรับสูงกว่ารายจ่าย ค่าเป็นลบรายรับ(ต่ำกว่า)รายจ่าย
</t>
        </r>
      </text>
    </comment>
    <comment ref="K82" authorId="0">
      <text>
        <r>
          <rPr>
            <b/>
            <sz val="8"/>
            <rFont val="Tahoma"/>
            <family val="0"/>
          </rPr>
          <t xml:space="preserve">HomeUser
ค่าเป็นบวกหมายถึง รายรับสูงกว่ารายจ่าย ค่าเป็นลบรายรับ(ต่ำกว่า)รายจ่าย
</t>
        </r>
      </text>
    </comment>
  </commentList>
</comments>
</file>

<file path=xl/sharedStrings.xml><?xml version="1.0" encoding="utf-8"?>
<sst xmlns="http://schemas.openxmlformats.org/spreadsheetml/2006/main" count="487" uniqueCount="309">
  <si>
    <t>องค์การบริหารส่วนตำบลหูล่อง</t>
  </si>
  <si>
    <t>ใบผ่านรายการบัญชีมาตรฐาน</t>
  </si>
  <si>
    <t>เดบิท</t>
  </si>
  <si>
    <t>เครดิต</t>
  </si>
  <si>
    <t>รหัสบัญชี</t>
  </si>
  <si>
    <t>รายการ</t>
  </si>
  <si>
    <t>บัญชีเงินฝากธนาคาร ธกส.</t>
  </si>
  <si>
    <t>บัญชีเงินฝากธนาคาร กรุงไทย</t>
  </si>
  <si>
    <t>เลขที่ 802-6-01889-3 (กระแสรายวัน)</t>
  </si>
  <si>
    <t>บัญชีค่าใช้จ่าย 5%</t>
  </si>
  <si>
    <t>บัญชีส่วนลด 6%</t>
  </si>
  <si>
    <t>บัญชีเงินอุดหนุนเฉพาะกิจ</t>
  </si>
  <si>
    <r>
      <t xml:space="preserve">เครดิต </t>
    </r>
    <r>
      <rPr>
        <sz val="16"/>
        <rFont val="AngsanaUPC"/>
        <family val="1"/>
      </rPr>
      <t>บัญชีเงินรายรับ</t>
    </r>
  </si>
  <si>
    <r>
      <t xml:space="preserve">เดบิต  </t>
    </r>
    <r>
      <rPr>
        <sz val="16"/>
        <rFont val="AngsanaUPC"/>
        <family val="1"/>
      </rPr>
      <t>บัญชีเงินฝากธนาคาร ธกส.</t>
    </r>
  </si>
  <si>
    <t xml:space="preserve">เดบิต  </t>
  </si>
  <si>
    <t>บัญชีเงินงบกลาง</t>
  </si>
  <si>
    <t>บัญชีเงินเดือน</t>
  </si>
  <si>
    <t>บัญชีค่าจ้างชั่วคราว</t>
  </si>
  <si>
    <t>บัญชีค่าตอบแทน</t>
  </si>
  <si>
    <t>บัญชีค่าใช้สอย</t>
  </si>
  <si>
    <t>บัญชีวัสดุ</t>
  </si>
  <si>
    <t>บัญชีค่าสาธารณูปโภค</t>
  </si>
  <si>
    <t>บัญชีค่าครุภัณฑ์</t>
  </si>
  <si>
    <t>บัญชีเงินรับฝาก-เงินมัดจำประกันสัญญา</t>
  </si>
  <si>
    <t>เลขที่ 092-5-00007-8 (กระแสรายวัน)</t>
  </si>
  <si>
    <t>บัญชีภาษี หัก ณ ที่จ่าย</t>
  </si>
  <si>
    <r>
      <t>คำอธิบาย</t>
    </r>
    <r>
      <rPr>
        <b/>
        <sz val="16"/>
        <rFont val="AngsanaUPC"/>
        <family val="1"/>
      </rPr>
      <t xml:space="preserve"> เพื่อบันทึก</t>
    </r>
  </si>
  <si>
    <t>บัญชีเงินรายรับ</t>
  </si>
  <si>
    <t xml:space="preserve">บัญชีรายได้เบ็ดเตล็ดอื่น ๆ </t>
  </si>
  <si>
    <t xml:space="preserve">                      ใบผ่านรายการบัญชีมาตรฐาน</t>
  </si>
  <si>
    <t>-</t>
  </si>
  <si>
    <t>ใบผ่านรายการบัญชีทั่วไป</t>
  </si>
  <si>
    <r>
      <t xml:space="preserve">เครดิต </t>
    </r>
    <r>
      <rPr>
        <sz val="16"/>
        <rFont val="AngsanaUPC"/>
        <family val="1"/>
      </rPr>
      <t>บัญชีเงินฝากธนาคาร ธกส.</t>
    </r>
  </si>
  <si>
    <t>งบทดลอง</t>
  </si>
  <si>
    <t>เดบิต</t>
  </si>
  <si>
    <t>งบกลาง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</si>
  <si>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</si>
  <si>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</si>
  <si>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</si>
  <si>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</si>
  <si>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</si>
  <si>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เงินสะสม</t>
  </si>
  <si>
    <t>เงินอุดหนุนเฉพาะกิจ</t>
  </si>
  <si>
    <t>บัญชีค่าภาคหลวงปิโตรเลียม</t>
  </si>
  <si>
    <t>บัญชีเงินรับฝาก-เงินทุนเศรษฐกิจชุมชน</t>
  </si>
  <si>
    <t>บัญชีค่าที่ดินและสิ่งก่อสร้าง</t>
  </si>
  <si>
    <t>เงินอุดหนุนทั่วไประบุวัตถุประสงค์</t>
  </si>
  <si>
    <t>ประเภท</t>
  </si>
  <si>
    <t>รายละเอียด</t>
  </si>
  <si>
    <t>ประมาณการ</t>
  </si>
  <si>
    <t>ภาษีโรงเรือนและที่ดิน</t>
  </si>
  <si>
    <t>ภาษีบำรุงท้องที่</t>
  </si>
  <si>
    <t>ภาษีป้าย</t>
  </si>
  <si>
    <t>ภาษีมูลค่าเพิ่ม (พ.ร.บ. กำหนดแผนฯ)</t>
  </si>
  <si>
    <t>ภาษีมูลค่าเพิ่ม (1ใน9)</t>
  </si>
  <si>
    <t xml:space="preserve">ภาษีธุรกิจเฉพาะ </t>
  </si>
  <si>
    <t>ภาษีสุรา</t>
  </si>
  <si>
    <t>ภาษีสรรพาสามิต</t>
  </si>
  <si>
    <t>ค่าภาคหลวงแร่</t>
  </si>
  <si>
    <t>ค่าภาคหลวงปิโตรเลียม</t>
  </si>
  <si>
    <t>ค่าธรรมเนียมจดทะเบียนสิทธิและนิติกรรมที่ดิน</t>
  </si>
  <si>
    <t>อากรประทานบัตรและอาชญาบัตรประมง</t>
  </si>
  <si>
    <t>ค่าใบอนุญาตเกี่ยวกับการควบคุมอาคาร</t>
  </si>
  <si>
    <t>ค่าปรับผู้กระทำผิดกฎหมายจราจรทางบก</t>
  </si>
  <si>
    <t>ค่าปรับการผิดสัญญา (ค่าปรับอื่น)</t>
  </si>
  <si>
    <t>ค่าธรรมเนียมจดทะเบียนพาณิชย์</t>
  </si>
  <si>
    <t>ดอกเบี้ย</t>
  </si>
  <si>
    <t>รายได้จากสาธารณูปโภคและการพาณิชย์</t>
  </si>
  <si>
    <t>ค่าขายแบบแปลน</t>
  </si>
  <si>
    <t xml:space="preserve">รายได้เบ็ดเตล็ดอื่น ๆ </t>
  </si>
  <si>
    <t>เงินอุดหนุนทั่วไป ระบุวัตถุประสงค์</t>
  </si>
  <si>
    <t>เงินอุดหนุนเฉพาะกิจ - กรมการปกครอง</t>
  </si>
  <si>
    <t>จำนวนเงินรวมทั้งสิ้น</t>
  </si>
  <si>
    <t>รายได้จากทรัพย์สิน</t>
  </si>
  <si>
    <t>รายได้จากสาธารณูปโภค</t>
  </si>
  <si>
    <t>ภาษีหัก ณ ที่จ่าย</t>
  </si>
  <si>
    <t xml:space="preserve">เงินมัดจำประกันสัญญา </t>
  </si>
  <si>
    <t>เงินส่วนลด 6%</t>
  </si>
  <si>
    <t>เงินค่าใช้จ่าย 5%</t>
  </si>
  <si>
    <t>ยอดยกมา</t>
  </si>
  <si>
    <t>คงเหลือ</t>
  </si>
  <si>
    <t>เงินมัดจำประกันมาตรน้ำ</t>
  </si>
  <si>
    <t xml:space="preserve">     องค์การบริหารส่วนตำบลหูล่อง</t>
  </si>
  <si>
    <t>รายงาน รับ - จ่าย เงินสด</t>
  </si>
  <si>
    <t>จนถึงปัจจุบัน</t>
  </si>
  <si>
    <t>เดือนนี้</t>
  </si>
  <si>
    <t>เกิดขึ้นจริง</t>
  </si>
  <si>
    <t>รหัส</t>
  </si>
  <si>
    <t>บาท</t>
  </si>
  <si>
    <t>บัญชี</t>
  </si>
  <si>
    <t>ภาษีอากร</t>
  </si>
  <si>
    <t>ค่าธรรมเนียม ค่าปรับและใบอนุญาต</t>
  </si>
  <si>
    <t>รายได้เบ็ดเตล็ด</t>
  </si>
  <si>
    <t>ภาษีจัดสรร</t>
  </si>
  <si>
    <t>เงินอุดหนุน</t>
  </si>
  <si>
    <t>ลูกหนี้เงินยืมเงินงบประมาณ</t>
  </si>
  <si>
    <t>110605</t>
  </si>
  <si>
    <t>ลูกหนี้เงินยืมเงินสะสม</t>
  </si>
  <si>
    <t>110606</t>
  </si>
  <si>
    <t>441002</t>
  </si>
  <si>
    <t>300000</t>
  </si>
  <si>
    <t>441000</t>
  </si>
  <si>
    <t>รวมรายรับ</t>
  </si>
  <si>
    <t>รายจ่าย</t>
  </si>
  <si>
    <t>510000</t>
  </si>
  <si>
    <t>520000</t>
  </si>
  <si>
    <t>531000</t>
  </si>
  <si>
    <t>532000</t>
  </si>
  <si>
    <t>533000</t>
  </si>
  <si>
    <t>534000</t>
  </si>
  <si>
    <t>561000</t>
  </si>
  <si>
    <t>541000</t>
  </si>
  <si>
    <t>ค่าที่ดินและสิ่งก่อสร้าง</t>
  </si>
  <si>
    <t>542000</t>
  </si>
  <si>
    <t>รายจ่ายอื่น</t>
  </si>
  <si>
    <t>551000</t>
  </si>
  <si>
    <t>230100</t>
  </si>
  <si>
    <t>รายจ่ายค้างจ่าย</t>
  </si>
  <si>
    <t>210400</t>
  </si>
  <si>
    <t>รายจ่ายรอจ่าย</t>
  </si>
  <si>
    <t>210500</t>
  </si>
  <si>
    <t>รวมรายจ่าย</t>
  </si>
  <si>
    <t xml:space="preserve"> สูงกว่า</t>
  </si>
  <si>
    <t>รายรับ                                   รายจ่าย</t>
  </si>
  <si>
    <t>(ต่ำกว่า)</t>
  </si>
  <si>
    <t>ยอดยกไป</t>
  </si>
  <si>
    <t>รายละเอียดประกอบงบรับ-จ่าย (จ่าย)</t>
  </si>
  <si>
    <t>เอาเฉพาะเดบิตของเดือน</t>
  </si>
  <si>
    <t xml:space="preserve">       (ลงชื่อ)………………………..                    (ลงชื่อ)……………………..…                      (ลงชื่อ)………………………..</t>
  </si>
  <si>
    <t>ต้องเป็นยอดที่ปรับปรุงแล้ว</t>
  </si>
  <si>
    <t xml:space="preserve">      อำเภอปากพนัง    จังหวัดนครศรีธรรมราช</t>
  </si>
  <si>
    <t>ธนาคาร  ธกส.  สาขา  ปากพนัง</t>
  </si>
  <si>
    <t>งบกระทบยอดเงินฝากธนาคาร</t>
  </si>
  <si>
    <r>
      <t>บวก</t>
    </r>
    <r>
      <rPr>
        <sz val="16"/>
        <rFont val="Angsana New"/>
        <family val="1"/>
      </rPr>
      <t xml:space="preserve"> : เงินฝากระหว่างทาง</t>
    </r>
  </si>
  <si>
    <t>วันที่ลงบัญชี</t>
  </si>
  <si>
    <t>วันที่ฝากธนาคาร</t>
  </si>
  <si>
    <t>จำนวนเงิน</t>
  </si>
  <si>
    <t xml:space="preserve"> ............................</t>
  </si>
  <si>
    <t>..........................</t>
  </si>
  <si>
    <t>...........................</t>
  </si>
  <si>
    <r>
      <t>หัก</t>
    </r>
    <r>
      <rPr>
        <sz val="16"/>
        <rFont val="Angsana New"/>
        <family val="1"/>
      </rPr>
      <t xml:space="preserve"> : เช็คจ่ายที่ผู้รับยังไม่นำมาขึ้นเงินกับธนาคาร</t>
    </r>
  </si>
  <si>
    <t>วันที่</t>
  </si>
  <si>
    <t>เลขที่เช็ค</t>
  </si>
  <si>
    <r>
      <t>บวก</t>
    </r>
    <r>
      <rPr>
        <sz val="16"/>
        <rFont val="Angsana New"/>
        <family val="1"/>
      </rPr>
      <t xml:space="preserve"> : หรือ (</t>
    </r>
    <r>
      <rPr>
        <u val="single"/>
        <sz val="16"/>
        <rFont val="Angsana New"/>
        <family val="1"/>
      </rPr>
      <t>หัก</t>
    </r>
    <r>
      <rPr>
        <sz val="16"/>
        <rFont val="Angsana New"/>
        <family val="1"/>
      </rPr>
      <t>) รายการกระทบยอดอื่นๆ</t>
    </r>
  </si>
  <si>
    <t>………………..</t>
  </si>
  <si>
    <t>ผู้จัดทำ</t>
  </si>
  <si>
    <t>รับ (Cr.)</t>
  </si>
  <si>
    <t>จ่าย (Dr.)</t>
  </si>
  <si>
    <t>บัญชีเงินอุดหนุน</t>
  </si>
  <si>
    <t>บัญชีเงินรับฝาก - ภาษี หัก ณ ที่จ่าย</t>
  </si>
  <si>
    <t>บัญชีเงินรับฝาก - เงินมัดจำประกันสัญญา</t>
  </si>
  <si>
    <t>บัญชีใบอนุญาตเกี่ยวกับการควบคุมอาคาร</t>
  </si>
  <si>
    <t>บัญชีค่าภาษีป้าย</t>
  </si>
  <si>
    <t>บัญชีค่าภาษีบำรุงท้องที่</t>
  </si>
  <si>
    <t>บัญชีค่าปรับผิดสัญญา</t>
  </si>
  <si>
    <t>บัญชีภาษีมูลค่าเพิ่ม (1 ใน 9)</t>
  </si>
  <si>
    <t>บัญชีค่าภาษีสุรา</t>
  </si>
  <si>
    <t>บัญชีค่าภาษีสรรพสามิต</t>
  </si>
  <si>
    <t>บัญชีค่าภาคหลวงแร่</t>
  </si>
  <si>
    <t>เอามาจากรายละเอียดเงินรายรับ</t>
  </si>
  <si>
    <t>เอามาเฉพาะรับยอดรายละเอียดเงินรับฝาก</t>
  </si>
  <si>
    <t>เอามาจากแยกประเภทเฉพาะเดบิต</t>
  </si>
  <si>
    <t>ยอดต้องตรงกับรายละเอียดเงินรายรับและใบผ่าน3</t>
  </si>
  <si>
    <t>เพิ่มยอดเมื่อยืมเงิน</t>
  </si>
  <si>
    <t>ยอดยกมา-(ต่ำกว่า) ยอดยกไปต้องเท่าบัญชีเงินฝาก3บัญชี</t>
  </si>
  <si>
    <t>รายรับสูงกว่ารายจ่ายจนถึงปัจจุบัน</t>
  </si>
  <si>
    <t>รายรับต่ำกว่ารายจ่าย</t>
  </si>
  <si>
    <t>โอนเพิ่ม</t>
  </si>
  <si>
    <t>โอนลด</t>
  </si>
  <si>
    <t>เอามาจากแยกประเภทเพิ่มยอดเมื่อรับคืนเงินยืม Cr.</t>
  </si>
  <si>
    <t>ลูกหนี้ภาษีบำรุงท้องที่</t>
  </si>
  <si>
    <t>ใบผ่านมาตรฐาน 2</t>
  </si>
  <si>
    <t>บัญชีเงินสะสม</t>
  </si>
  <si>
    <t>บัญชีลูกหนี้ภาษีบำรุงท้องที่</t>
  </si>
  <si>
    <t>บัญชีรายจ่ายค้างจ่าย</t>
  </si>
  <si>
    <t>เงินกองทุนโครงการเศรษฐกิจชุมชน</t>
  </si>
  <si>
    <t>บัญชีลูกหนี้เงินยืมเงินงบประมาณ</t>
  </si>
  <si>
    <t>บัญชีดอกเบี้ยเงินฝากธนาคาร</t>
  </si>
  <si>
    <t>ค่าใบอนุญาตรับทำการเก็บขนสิ่งปฏิกูลและมูลฝอย</t>
  </si>
  <si>
    <t>110602</t>
  </si>
  <si>
    <t>บัญชีลูกหนี้เงินยืมเงินสะสม</t>
  </si>
  <si>
    <t>บัญชีเงินฝากธนาคาร ธ.ก.ส.</t>
  </si>
  <si>
    <t>บัญชีลูกหนี้เงินยืมงบประมาณ</t>
  </si>
  <si>
    <t>บัญชีค่าปรับ พ.ร.บ.จราจรทางบก</t>
  </si>
  <si>
    <t>บัญชีภาษีมูลค่าเพิ่ม พรบ.กำหนดแผน</t>
  </si>
  <si>
    <t>บัญชีอาชกรประทานบัตรและอาชญาบัตรประมง</t>
  </si>
  <si>
    <t>บัญชีภาษีธุรกิจเฉพาะ</t>
  </si>
  <si>
    <t>บัญชีรายได้จากสาธารณูปโภคและการพาณิชย์</t>
  </si>
  <si>
    <t>บัญชีค่าขายแบบแปลน</t>
  </si>
  <si>
    <t>บัญชีเงินอุดหนุนทั่วไป อปท.</t>
  </si>
  <si>
    <t>บัญชีค่าธรรมเนียมจดทะเบียนพาณิชย์</t>
  </si>
  <si>
    <t>บัญชีค่าธรรมเนียมเก็บและขนขยะมูลฝอย</t>
  </si>
  <si>
    <t>บัญชีค่าภาคหลวง(ป่าไม้)</t>
  </si>
  <si>
    <t>เดือนที่แล้ว</t>
  </si>
  <si>
    <t xml:space="preserve">                                                  </t>
  </si>
  <si>
    <t>110203</t>
  </si>
  <si>
    <t xml:space="preserve">               ผู้ตรวจสอบ</t>
  </si>
  <si>
    <t>บัญชีค่าภาษีโรงเรือนและที่ดิน</t>
  </si>
  <si>
    <t>ค่าธรรมเนียมเก็บและขนขยะมูลฝอย</t>
  </si>
  <si>
    <t>เอามาจากแยกประเภท ดูตัวเงินเป็นหลัก</t>
  </si>
  <si>
    <t>บัญชีลูกหนี้ค่าน้ำประปา</t>
  </si>
  <si>
    <t>ตามงบดุล บัญชีเงินฝาก 3 บัญชี</t>
  </si>
  <si>
    <t>บัญชีเงินสด</t>
  </si>
  <si>
    <t>เลขที่ 01-092-2-71715-6</t>
  </si>
  <si>
    <t xml:space="preserve">บัญชีเงินสด </t>
  </si>
  <si>
    <t>เลขที่ 01-092-2-70585-3 (ออมทรัพย์)</t>
  </si>
  <si>
    <t>บัญชีค่าปรับการผิดสัญญา</t>
  </si>
  <si>
    <t>เลขที่ 01-092-70585-3 (ออมทรัพย์)</t>
  </si>
  <si>
    <t xml:space="preserve">               (นางกาญจนา  สุขเกษม)</t>
  </si>
  <si>
    <t xml:space="preserve"> (นางกาญจนา  สุขเกษม)                            (นางสาวพนิดา  ขนานชี)</t>
  </si>
  <si>
    <t xml:space="preserve">             (นางกาญจนา  สุขเกษม)                                 (นางสาวพนิดา  ขนานชี)</t>
  </si>
  <si>
    <t xml:space="preserve">             (นางกาญจนา  สุขเกษม)</t>
  </si>
  <si>
    <t xml:space="preserve">       (นางกาญจนา   สุขเกษม)</t>
  </si>
  <si>
    <t xml:space="preserve">            (นางกาญจนา  สุขเกษม)                                (นางสาวพนิดา  ขนานชี)</t>
  </si>
  <si>
    <t xml:space="preserve">        (นางกาญจนา  สุขเกษม)                            (นางสาวพนิดา  ขนานชี)</t>
  </si>
  <si>
    <t xml:space="preserve">           (นางกาญจนา  สุขเกษม)</t>
  </si>
  <si>
    <t xml:space="preserve">                      ผู้อำนวยการกองคลัง                         ปลัดองค์การบริหารส่วนตำบล                นายกองค์การบริหารส่วนตำบลหูล่อง                      </t>
  </si>
  <si>
    <t xml:space="preserve">                     ตำแหน่ง  ผู้อำนวยการกองคลัง</t>
  </si>
  <si>
    <t xml:space="preserve">  ตำแหน่ง   นักวิชาการเงินและบัญชี</t>
  </si>
  <si>
    <t xml:space="preserve">                            (นางสาวพนิดา  ขนานชี)</t>
  </si>
  <si>
    <t>รวม (1)</t>
  </si>
  <si>
    <t>รวม (2)</t>
  </si>
  <si>
    <t>รวม (3)</t>
  </si>
  <si>
    <t>รวม (4)</t>
  </si>
  <si>
    <t>รวม (5)</t>
  </si>
  <si>
    <t>รวม (6)</t>
  </si>
  <si>
    <r>
      <t xml:space="preserve">เงินอุดหนุนทั่วไป (อบต.)  </t>
    </r>
    <r>
      <rPr>
        <b/>
        <sz val="14"/>
        <rFont val="AngsanaUPC"/>
        <family val="1"/>
      </rPr>
      <t>(รวม 7)</t>
    </r>
  </si>
  <si>
    <t>รวม  (1) - (7)</t>
  </si>
  <si>
    <t>หมายเหตุ 2</t>
  </si>
  <si>
    <t>เงินรับฝาก  (หมายเหตุ 1)</t>
  </si>
  <si>
    <t>รายรับ  (หมายเหตุ 2)</t>
  </si>
  <si>
    <t>110201</t>
  </si>
  <si>
    <t>บัญชีเงินรับฝาก-เงินมัดประกันมาตรวัดน้ำ</t>
  </si>
  <si>
    <t xml:space="preserve">บัญชีรายจ่ายอื่น </t>
  </si>
  <si>
    <r>
      <t xml:space="preserve">เดบิต </t>
    </r>
    <r>
      <rPr>
        <sz val="16"/>
        <rFont val="AngsanaUPC"/>
        <family val="1"/>
      </rPr>
      <t xml:space="preserve"> บัญชีเงินฝากธนาคาร ธกส.</t>
    </r>
  </si>
  <si>
    <t xml:space="preserve">                   (นางสาวพนิดา  ขนานชี)                             (นายฐิตติพงศ์  คงช่วย)                                     (นายวิชิต  เกื้อบรรจง)</t>
  </si>
  <si>
    <t>ฝ่าย กองคลัง</t>
  </si>
  <si>
    <t>บัญชีค่าใบอนุญาตรับทำการเก็บ ขน สิ่งปฎิกูลหรือมูลฝอย</t>
  </si>
  <si>
    <t>บัญชีลูกหนี้-ค่าน้ำประปา</t>
  </si>
  <si>
    <t>บัญชีเงินรับฝาก - เงินทุนโครงการเศรษฐกิจชุมชน</t>
  </si>
  <si>
    <r>
      <t>เลขที่บัญชี 092-5-00089-4</t>
    </r>
    <r>
      <rPr>
        <sz val="14"/>
        <rFont val="AngsanaUPC"/>
        <family val="1"/>
      </rPr>
      <t xml:space="preserve"> (กระแสรายวัน)</t>
    </r>
  </si>
  <si>
    <t>บัญชีค่าธรรมเนียมเกี่ยวกับการควบคุมอาคาร</t>
  </si>
  <si>
    <t>ต.ค. - พ.ย. 56</t>
  </si>
  <si>
    <t>พ.ย. 56</t>
  </si>
  <si>
    <t>ต.ค. -ธ.ค. 56</t>
  </si>
  <si>
    <t>ธ.ค. 56</t>
  </si>
  <si>
    <t>ต.ค. 55 - ม.ค. 57</t>
  </si>
  <si>
    <t>ม.ค. 57</t>
  </si>
  <si>
    <t>ต.ค. 55 - ก.พ. 57</t>
  </si>
  <si>
    <t>ก.พ.57</t>
  </si>
  <si>
    <t>ต.ค. 55 - มี.ค. 57</t>
  </si>
  <si>
    <t>มี.ค. 57</t>
  </si>
  <si>
    <t>ต.ค. 55 - เม.ย. 57</t>
  </si>
  <si>
    <t>เม.ย.57</t>
  </si>
  <si>
    <t>ต.ค. 55 - พ.ค. 57</t>
  </si>
  <si>
    <t>พ.ค.57</t>
  </si>
  <si>
    <t>ต.ค. 55 - มิ.ย. 57</t>
  </si>
  <si>
    <t>มิ.ย.57</t>
  </si>
  <si>
    <t>ต.ค. 55 - ก.ค. 57</t>
  </si>
  <si>
    <t>ก.ค.57</t>
  </si>
  <si>
    <t>ต.ค. 55 - ส.ค. 57</t>
  </si>
  <si>
    <t>ส.ค.57</t>
  </si>
  <si>
    <t>ต.ค. 55 - ก.ย. 57</t>
  </si>
  <si>
    <t>ก.ย.57</t>
  </si>
  <si>
    <t>ค่าธรรมเนียมเกี่ยวกับการควบคุมอาคาร</t>
  </si>
  <si>
    <t>ค่าใบอนุญาตประกอบการค้าสำหรับกิจการที่เป็นอันตรายต่อสุขภาพ</t>
  </si>
  <si>
    <t>ค่าภาคหลวง(ป่าไม้)</t>
  </si>
  <si>
    <t>ปีงบประมาณ  2557</t>
  </si>
  <si>
    <t>เงินอุดหนุนทั่วไป</t>
  </si>
  <si>
    <t>เงินเดือน ค่าจ้างประจำและค่าจ้างชั่วคราว</t>
  </si>
  <si>
    <t>ภาษีอากรจัดเก็บเอง</t>
  </si>
  <si>
    <t>หมายเหตุ 1</t>
  </si>
  <si>
    <t xml:space="preserve">  รายละเอียดประกอบงบทดลอง, รายงานรับ - จ่าย เงินสด</t>
  </si>
  <si>
    <t>บัญชีเงินรับฝาก</t>
  </si>
  <si>
    <t xml:space="preserve">                            รายละเอียดประกอบงบทดลอง, รายงานรับ-จ่ายเงินสด                             </t>
  </si>
  <si>
    <t>ประจำปีงบประมาณ พ.ศ.2557</t>
  </si>
  <si>
    <r>
      <t>รายรับ</t>
    </r>
    <r>
      <rPr>
        <b/>
        <sz val="16"/>
        <color indexed="10"/>
        <rFont val="Angsana New"/>
        <family val="1"/>
      </rPr>
      <t xml:space="preserve"> (หมายเหตุ 2)</t>
    </r>
  </si>
  <si>
    <t>เงินรับฝาก   (หมายเหตุ 1)</t>
  </si>
  <si>
    <t>เงินรับฝาก (หมายเหตุ 1)</t>
  </si>
  <si>
    <t>เลขที่บัญชี  01-092-2-70585-3</t>
  </si>
  <si>
    <t>เลขที่  01/02/57</t>
  </si>
  <si>
    <t>วันที่ 30 พฤศจิกายน  2556</t>
  </si>
  <si>
    <r>
      <t>บัญชีเงินอุดหนุนเฉพาะกิจ-</t>
    </r>
    <r>
      <rPr>
        <sz val="12"/>
        <rFont val="AngsanaUPC"/>
        <family val="1"/>
      </rPr>
      <t>เบี้ยยังชีพผู้สูงอายุ งวดที่ 1</t>
    </r>
  </si>
  <si>
    <t>เลขที่  02/02/57</t>
  </si>
  <si>
    <t xml:space="preserve"> ปิดบัญชีจากสมุดเงินสดจ่ายไปเข้าบัญชีแยกประเภทที่เกี่ยวข้อง ประจำเดือน  พฤศจิกายน  2556</t>
  </si>
  <si>
    <t>เลขที่ 03/02/57</t>
  </si>
  <si>
    <r>
      <t>ปิดบัญชีรายการจากทะเบียนรายรับไปเข้าบัญชีแยกประเภทที่เกี่ยวข้อง ประจำเดือน พฤศจิกายน</t>
    </r>
    <r>
      <rPr>
        <b/>
        <sz val="16"/>
        <rFont val="AngsanaUPC"/>
        <family val="1"/>
      </rPr>
      <t xml:space="preserve"> </t>
    </r>
    <r>
      <rPr>
        <sz val="16"/>
        <rFont val="AngsanaUPC"/>
        <family val="1"/>
      </rPr>
      <t>2556</t>
    </r>
  </si>
  <si>
    <t>รวม ต.ค.-พ.ย.56</t>
  </si>
  <si>
    <t>1-30 พ.ย.56</t>
  </si>
  <si>
    <t>1 - 31 ต.ค.56</t>
  </si>
  <si>
    <t>รวม ต.ค.56</t>
  </si>
  <si>
    <t xml:space="preserve">                     วันที่         พฤศจิกายน  2556 </t>
  </si>
  <si>
    <t xml:space="preserve"> ปิดบัญชีจากการเขียนเช็คสั่งจ่ายจากบัญชีเงินฝากออมทรัพย์ เข้าบัญชีกระแสรายวัน ประจำเดือน พฤศจิกายน 2556</t>
  </si>
  <si>
    <t>บัญชีเงินฝากธนาคารกรุงไทย</t>
  </si>
  <si>
    <t xml:space="preserve">                   โอนเงินระหว่างบัญชีธนาคารกรุงไทย-สาขาปากพนัง (กระแสรายวัน)  เข้าบัญชีเงินฝากธ.ก.ส.-สาขาปากพนัง</t>
  </si>
  <si>
    <t>(ออมทรัพย์)</t>
  </si>
  <si>
    <t xml:space="preserve">                       เลขที่       /2557</t>
  </si>
  <si>
    <t xml:space="preserve">                      เลขที่           /2557</t>
  </si>
  <si>
    <t xml:space="preserve">                   วันที่ 4  พฤศจิกายน  2556  </t>
  </si>
  <si>
    <t>ปิดบัญชีจากสมุดเงินสดรับไปเข้าบัญชีแยกประเภทที่เกี่ยวข้อง ประจำเดือน พฤศจิกายน 2556</t>
  </si>
  <si>
    <t>ณ วันที่  30  พฤศจิกายน  2556</t>
  </si>
  <si>
    <t xml:space="preserve">                                     ประจำเดือน พฤศจิกายน พ.ศ. 2556</t>
  </si>
  <si>
    <r>
      <t>เงินอุดหนุนเฉพาะกิจ</t>
    </r>
    <r>
      <rPr>
        <sz val="16"/>
        <rFont val="Angsana New"/>
        <family val="1"/>
      </rPr>
      <t xml:space="preserve"> </t>
    </r>
    <r>
      <rPr>
        <sz val="14"/>
        <rFont val="Angsana New"/>
        <family val="1"/>
      </rPr>
      <t>(ผู้สูงอายุงวดที่ 1)</t>
    </r>
  </si>
  <si>
    <t>ณ วันที่  30 พฤศจิกายน  2556</t>
  </si>
  <si>
    <t>ยอดคงเหลือตามรายงานธนาคาร   ณ  วันที่  30 พฤศจิกายน 2556</t>
  </si>
  <si>
    <t>ยอดคงเหลือตามบัญชี ณ วันที่ 30 พฤศจิกายน 2556</t>
  </si>
  <si>
    <t>(ลงชื่อ)………….......................…..วันที่ 30 พฤศจิกายน 2556</t>
  </si>
  <si>
    <t xml:space="preserve">              (ลงชื่อ)……....................……….....วันที่ 30 พฤศจิกายน 2556</t>
  </si>
  <si>
    <t>29/11/255</t>
  </si>
</sst>
</file>

<file path=xl/styles.xml><?xml version="1.0" encoding="utf-8"?>
<styleSheet xmlns="http://schemas.openxmlformats.org/spreadsheetml/2006/main">
  <numFmts count="4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"/>
    <numFmt numFmtId="199" formatCode="#,##0.000000000"/>
    <numFmt numFmtId="200" formatCode="_-* #,##0.000_-;\-* #,##0.000_-;_-* &quot;-&quot;??_-;_-@_-"/>
    <numFmt numFmtId="201" formatCode="00"/>
    <numFmt numFmtId="202" formatCode="_-* #,##0.0000_-;\-* #,##0.0000_-;_-* &quot;-&quot;??_-;_-@_-"/>
    <numFmt numFmtId="203" formatCode="_00"/>
    <numFmt numFmtId="204" formatCode="00.0"/>
    <numFmt numFmtId="205" formatCode="00.00"/>
    <numFmt numFmtId="206" formatCode="_(* #,##0_);_(* \(#,##0\);_(* &quot;-&quot;??_);_(@_)"/>
    <numFmt numFmtId="207" formatCode="_(* #,##0.00_);_(* \(#,##0.00\);_(* &quot;-&quot;??_);_(@_)"/>
    <numFmt numFmtId="208" formatCode="#\ ?/2"/>
    <numFmt numFmtId="209" formatCode="#,##0.00_ ;\-#,##0.00\ "/>
    <numFmt numFmtId="210" formatCode="_(* #,##0.0_);_(* \(#,##0.0\);_(* &quot;-&quot;??_);_(@_)"/>
    <numFmt numFmtId="211" formatCode="mmm\-yyyy"/>
    <numFmt numFmtId="212" formatCode="#,##0.0"/>
    <numFmt numFmtId="213" formatCode="00\l"/>
    <numFmt numFmtId="214" formatCode="00.0\l"/>
    <numFmt numFmtId="215" formatCode="00.00\l"/>
    <numFmt numFmtId="216" formatCode="00.000\l"/>
  </numFmts>
  <fonts count="42">
    <font>
      <sz val="10"/>
      <name val="Arial"/>
      <family val="0"/>
    </font>
    <font>
      <sz val="16"/>
      <name val="AngsanaUPC"/>
      <family val="1"/>
    </font>
    <font>
      <sz val="8"/>
      <name val="Arial"/>
      <family val="0"/>
    </font>
    <font>
      <b/>
      <sz val="18"/>
      <name val="AngsanaUPC"/>
      <family val="1"/>
    </font>
    <font>
      <b/>
      <sz val="16"/>
      <name val="AngsanaUPC"/>
      <family val="1"/>
    </font>
    <font>
      <b/>
      <u val="single"/>
      <sz val="16"/>
      <name val="AngsanaUPC"/>
      <family val="1"/>
    </font>
    <font>
      <b/>
      <sz val="16"/>
      <name val="Angsana New"/>
      <family val="1"/>
    </font>
    <font>
      <sz val="16"/>
      <color indexed="10"/>
      <name val="AngsanaUPC"/>
      <family val="1"/>
    </font>
    <font>
      <sz val="14"/>
      <name val="AngsanaUPC"/>
      <family val="1"/>
    </font>
    <font>
      <b/>
      <sz val="14"/>
      <name val="AngsanaUPC"/>
      <family val="1"/>
    </font>
    <font>
      <b/>
      <sz val="18"/>
      <name val="Angsana New"/>
      <family val="1"/>
    </font>
    <font>
      <b/>
      <sz val="16"/>
      <name val="Browallia New"/>
      <family val="2"/>
    </font>
    <font>
      <sz val="18"/>
      <name val="Angsana New"/>
      <family val="1"/>
    </font>
    <font>
      <sz val="16"/>
      <name val="Angsana New"/>
      <family val="1"/>
    </font>
    <font>
      <b/>
      <sz val="14"/>
      <name val="Angsana New"/>
      <family val="1"/>
    </font>
    <font>
      <b/>
      <sz val="16"/>
      <color indexed="10"/>
      <name val="Angsana New"/>
      <family val="1"/>
    </font>
    <font>
      <b/>
      <sz val="18"/>
      <color indexed="10"/>
      <name val="AngsanaUPC"/>
      <family val="1"/>
    </font>
    <font>
      <b/>
      <sz val="16"/>
      <color indexed="10"/>
      <name val="Browallia New"/>
      <family val="2"/>
    </font>
    <font>
      <sz val="10"/>
      <color indexed="10"/>
      <name val="Arial"/>
      <family val="0"/>
    </font>
    <font>
      <u val="single"/>
      <sz val="16"/>
      <name val="Angsana New"/>
      <family val="1"/>
    </font>
    <font>
      <b/>
      <u val="single"/>
      <sz val="16"/>
      <color indexed="10"/>
      <name val="Angsana New"/>
      <family val="1"/>
    </font>
    <font>
      <b/>
      <sz val="16"/>
      <color indexed="10"/>
      <name val="AngsanaUPC"/>
      <family val="1"/>
    </font>
    <font>
      <b/>
      <sz val="14"/>
      <color indexed="12"/>
      <name val="AngsanaUPC"/>
      <family val="1"/>
    </font>
    <font>
      <b/>
      <sz val="16"/>
      <color indexed="12"/>
      <name val="Angsana New"/>
      <family val="1"/>
    </font>
    <font>
      <b/>
      <sz val="14"/>
      <color indexed="10"/>
      <name val="Angsana New"/>
      <family val="1"/>
    </font>
    <font>
      <sz val="16"/>
      <color indexed="10"/>
      <name val="Angsana New"/>
      <family val="1"/>
    </font>
    <font>
      <b/>
      <sz val="12"/>
      <name val="Arial"/>
      <family val="2"/>
    </font>
    <font>
      <sz val="16"/>
      <color indexed="12"/>
      <name val="AngsanaUPC"/>
      <family val="1"/>
    </font>
    <font>
      <sz val="9"/>
      <name val="Tahoma"/>
      <family val="0"/>
    </font>
    <font>
      <b/>
      <sz val="9"/>
      <name val="Tahoma"/>
      <family val="0"/>
    </font>
    <font>
      <b/>
      <sz val="10"/>
      <name val="Arial"/>
      <family val="0"/>
    </font>
    <font>
      <b/>
      <sz val="16"/>
      <color indexed="17"/>
      <name val="Angsana New"/>
      <family val="1"/>
    </font>
    <font>
      <b/>
      <sz val="16"/>
      <color indexed="14"/>
      <name val="Angsana New"/>
      <family val="1"/>
    </font>
    <font>
      <sz val="8"/>
      <name val="Tahoma"/>
      <family val="0"/>
    </font>
    <font>
      <b/>
      <sz val="8"/>
      <name val="Tahoma"/>
      <family val="0"/>
    </font>
    <font>
      <b/>
      <sz val="20"/>
      <name val="AngsanaUPC"/>
      <family val="1"/>
    </font>
    <font>
      <b/>
      <sz val="20"/>
      <name val="Angsana New"/>
      <family val="1"/>
    </font>
    <font>
      <b/>
      <u val="single"/>
      <sz val="16"/>
      <name val="Angsana New"/>
      <family val="1"/>
    </font>
    <font>
      <b/>
      <sz val="14"/>
      <name val="Arial"/>
      <family val="0"/>
    </font>
    <font>
      <sz val="12"/>
      <name val="AngsanaUPC"/>
      <family val="1"/>
    </font>
    <font>
      <sz val="14"/>
      <name val="Angsana New"/>
      <family val="1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88" fontId="1" fillId="0" borderId="0" xfId="15" applyNumberFormat="1" applyFont="1" applyAlignment="1">
      <alignment/>
    </xf>
    <xf numFmtId="188" fontId="1" fillId="0" borderId="0" xfId="15" applyNumberFormat="1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88" fontId="1" fillId="0" borderId="1" xfId="15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188" fontId="1" fillId="0" borderId="2" xfId="15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188" fontId="1" fillId="0" borderId="0" xfId="15" applyNumberFormat="1" applyFont="1" applyBorder="1" applyAlignment="1">
      <alignment/>
    </xf>
    <xf numFmtId="188" fontId="1" fillId="0" borderId="4" xfId="15" applyNumberFormat="1" applyFont="1" applyBorder="1" applyAlignment="1">
      <alignment/>
    </xf>
    <xf numFmtId="0" fontId="1" fillId="0" borderId="5" xfId="0" applyFont="1" applyBorder="1" applyAlignment="1">
      <alignment/>
    </xf>
    <xf numFmtId="188" fontId="1" fillId="0" borderId="6" xfId="15" applyNumberFormat="1" applyFont="1" applyBorder="1" applyAlignment="1">
      <alignment/>
    </xf>
    <xf numFmtId="0" fontId="4" fillId="0" borderId="7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9" xfId="0" applyFont="1" applyBorder="1" applyAlignment="1">
      <alignment horizontal="center"/>
    </xf>
    <xf numFmtId="188" fontId="1" fillId="0" borderId="9" xfId="15" applyNumberFormat="1" applyFont="1" applyBorder="1" applyAlignment="1">
      <alignment horizontal="center"/>
    </xf>
    <xf numFmtId="188" fontId="1" fillId="0" borderId="9" xfId="15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188" fontId="1" fillId="0" borderId="10" xfId="15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188" fontId="1" fillId="0" borderId="12" xfId="15" applyNumberFormat="1" applyFont="1" applyBorder="1" applyAlignment="1">
      <alignment/>
    </xf>
    <xf numFmtId="188" fontId="1" fillId="0" borderId="3" xfId="15" applyNumberFormat="1" applyFont="1" applyBorder="1" applyAlignment="1">
      <alignment/>
    </xf>
    <xf numFmtId="49" fontId="1" fillId="0" borderId="3" xfId="15" applyNumberFormat="1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188" fontId="4" fillId="0" borderId="6" xfId="15" applyNumberFormat="1" applyFont="1" applyBorder="1" applyAlignment="1">
      <alignment/>
    </xf>
    <xf numFmtId="188" fontId="4" fillId="0" borderId="5" xfId="15" applyNumberFormat="1" applyFont="1" applyBorder="1" applyAlignment="1">
      <alignment/>
    </xf>
    <xf numFmtId="188" fontId="4" fillId="0" borderId="10" xfId="15" applyNumberFormat="1" applyFont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188" fontId="1" fillId="0" borderId="3" xfId="15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188" fontId="1" fillId="0" borderId="0" xfId="15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8" xfId="0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88" fontId="1" fillId="0" borderId="3" xfId="15" applyNumberFormat="1" applyFont="1" applyBorder="1" applyAlignment="1">
      <alignment horizontal="left"/>
    </xf>
    <xf numFmtId="49" fontId="1" fillId="0" borderId="0" xfId="0" applyNumberFormat="1" applyFont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3" fontId="1" fillId="0" borderId="10" xfId="15" applyFont="1" applyBorder="1" applyAlignment="1">
      <alignment/>
    </xf>
    <xf numFmtId="43" fontId="4" fillId="0" borderId="7" xfId="15" applyFont="1" applyBorder="1" applyAlignment="1">
      <alignment horizontal="center"/>
    </xf>
    <xf numFmtId="43" fontId="1" fillId="0" borderId="9" xfId="15" applyFont="1" applyBorder="1" applyAlignment="1">
      <alignment/>
    </xf>
    <xf numFmtId="43" fontId="1" fillId="0" borderId="11" xfId="15" applyFont="1" applyBorder="1" applyAlignment="1">
      <alignment/>
    </xf>
    <xf numFmtId="43" fontId="4" fillId="0" borderId="14" xfId="15" applyFont="1" applyBorder="1" applyAlignment="1">
      <alignment/>
    </xf>
    <xf numFmtId="43" fontId="1" fillId="0" borderId="0" xfId="15" applyFont="1" applyAlignment="1">
      <alignment/>
    </xf>
    <xf numFmtId="0" fontId="4" fillId="0" borderId="0" xfId="0" applyFont="1" applyAlignment="1">
      <alignment horizontal="center"/>
    </xf>
    <xf numFmtId="188" fontId="1" fillId="0" borderId="10" xfId="15" applyNumberFormat="1" applyFont="1" applyBorder="1" applyAlignment="1">
      <alignment horizontal="right"/>
    </xf>
    <xf numFmtId="49" fontId="1" fillId="0" borderId="9" xfId="0" applyNumberFormat="1" applyFont="1" applyBorder="1" applyAlignment="1">
      <alignment horizontal="center"/>
    </xf>
    <xf numFmtId="201" fontId="1" fillId="0" borderId="9" xfId="0" applyNumberFormat="1" applyFont="1" applyBorder="1" applyAlignment="1">
      <alignment horizontal="center"/>
    </xf>
    <xf numFmtId="201" fontId="1" fillId="0" borderId="10" xfId="0" applyNumberFormat="1" applyFont="1" applyBorder="1" applyAlignment="1">
      <alignment horizontal="center"/>
    </xf>
    <xf numFmtId="43" fontId="4" fillId="0" borderId="15" xfId="15" applyFont="1" applyBorder="1" applyAlignment="1">
      <alignment/>
    </xf>
    <xf numFmtId="0" fontId="11" fillId="0" borderId="0" xfId="0" applyFont="1" applyAlignment="1">
      <alignment/>
    </xf>
    <xf numFmtId="49" fontId="13" fillId="0" borderId="16" xfId="0" applyNumberFormat="1" applyFont="1" applyBorder="1" applyAlignment="1">
      <alignment horizontal="center"/>
    </xf>
    <xf numFmtId="206" fontId="6" fillId="0" borderId="4" xfId="15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206" fontId="6" fillId="0" borderId="3" xfId="15" applyNumberFormat="1" applyFont="1" applyBorder="1" applyAlignment="1">
      <alignment/>
    </xf>
    <xf numFmtId="206" fontId="6" fillId="0" borderId="16" xfId="15" applyNumberFormat="1" applyFont="1" applyBorder="1" applyAlignment="1">
      <alignment/>
    </xf>
    <xf numFmtId="206" fontId="6" fillId="0" borderId="0" xfId="15" applyNumberFormat="1" applyFont="1" applyBorder="1" applyAlignment="1">
      <alignment/>
    </xf>
    <xf numFmtId="206" fontId="6" fillId="0" borderId="17" xfId="15" applyNumberFormat="1" applyFont="1" applyBorder="1" applyAlignment="1">
      <alignment/>
    </xf>
    <xf numFmtId="206" fontId="14" fillId="0" borderId="16" xfId="15" applyNumberFormat="1" applyFont="1" applyBorder="1" applyAlignment="1">
      <alignment horizontal="center"/>
    </xf>
    <xf numFmtId="206" fontId="6" fillId="0" borderId="10" xfId="15" applyNumberFormat="1" applyFont="1" applyBorder="1" applyAlignment="1">
      <alignment/>
    </xf>
    <xf numFmtId="206" fontId="6" fillId="0" borderId="10" xfId="15" applyNumberFormat="1" applyFont="1" applyBorder="1" applyAlignment="1">
      <alignment horizontal="center"/>
    </xf>
    <xf numFmtId="206" fontId="14" fillId="0" borderId="10" xfId="15" applyNumberFormat="1" applyFont="1" applyBorder="1" applyAlignment="1">
      <alignment horizontal="center"/>
    </xf>
    <xf numFmtId="201" fontId="6" fillId="0" borderId="10" xfId="15" applyNumberFormat="1" applyFont="1" applyBorder="1" applyAlignment="1">
      <alignment horizontal="center"/>
    </xf>
    <xf numFmtId="206" fontId="6" fillId="0" borderId="4" xfId="15" applyNumberFormat="1" applyFont="1" applyBorder="1" applyAlignment="1">
      <alignment/>
    </xf>
    <xf numFmtId="49" fontId="14" fillId="0" borderId="10" xfId="15" applyNumberFormat="1" applyFont="1" applyBorder="1" applyAlignment="1">
      <alignment horizontal="center"/>
    </xf>
    <xf numFmtId="206" fontId="6" fillId="0" borderId="3" xfId="15" applyNumberFormat="1" applyFont="1" applyBorder="1" applyAlignment="1">
      <alignment horizontal="right"/>
    </xf>
    <xf numFmtId="41" fontId="6" fillId="0" borderId="10" xfId="15" applyNumberFormat="1" applyFont="1" applyBorder="1" applyAlignment="1">
      <alignment horizontal="center"/>
    </xf>
    <xf numFmtId="43" fontId="0" fillId="0" borderId="0" xfId="15" applyAlignment="1">
      <alignment/>
    </xf>
    <xf numFmtId="206" fontId="6" fillId="0" borderId="0" xfId="15" applyNumberFormat="1" applyFont="1" applyBorder="1" applyAlignment="1">
      <alignment horizontal="right"/>
    </xf>
    <xf numFmtId="206" fontId="6" fillId="0" borderId="5" xfId="15" applyNumberFormat="1" applyFont="1" applyBorder="1" applyAlignment="1">
      <alignment horizontal="right"/>
    </xf>
    <xf numFmtId="206" fontId="6" fillId="0" borderId="11" xfId="15" applyNumberFormat="1" applyFont="1" applyBorder="1" applyAlignment="1">
      <alignment horizontal="center"/>
    </xf>
    <xf numFmtId="206" fontId="6" fillId="0" borderId="0" xfId="15" applyNumberFormat="1" applyFont="1" applyAlignment="1">
      <alignment/>
    </xf>
    <xf numFmtId="206" fontId="6" fillId="0" borderId="4" xfId="15" applyNumberFormat="1" applyFont="1" applyBorder="1" applyAlignment="1">
      <alignment horizontal="center"/>
    </xf>
    <xf numFmtId="206" fontId="6" fillId="0" borderId="3" xfId="15" applyNumberFormat="1" applyFont="1" applyBorder="1" applyAlignment="1">
      <alignment horizontal="left"/>
    </xf>
    <xf numFmtId="206" fontId="6" fillId="0" borderId="5" xfId="15" applyNumberFormat="1" applyFont="1" applyBorder="1" applyAlignment="1">
      <alignment/>
    </xf>
    <xf numFmtId="206" fontId="6" fillId="0" borderId="18" xfId="15" applyNumberFormat="1" applyFont="1" applyBorder="1" applyAlignment="1">
      <alignment/>
    </xf>
    <xf numFmtId="201" fontId="6" fillId="0" borderId="7" xfId="15" applyNumberFormat="1" applyFont="1" applyBorder="1" applyAlignment="1">
      <alignment horizontal="center"/>
    </xf>
    <xf numFmtId="206" fontId="6" fillId="0" borderId="0" xfId="15" applyNumberFormat="1" applyFont="1" applyBorder="1" applyAlignment="1">
      <alignment horizontal="center"/>
    </xf>
    <xf numFmtId="206" fontId="13" fillId="0" borderId="0" xfId="15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206" fontId="6" fillId="0" borderId="14" xfId="15" applyNumberFormat="1" applyFont="1" applyBorder="1" applyAlignment="1">
      <alignment horizontal="center"/>
    </xf>
    <xf numFmtId="206" fontId="6" fillId="0" borderId="0" xfId="15" applyNumberFormat="1" applyFont="1" applyBorder="1" applyAlignment="1">
      <alignment horizontal="left"/>
    </xf>
    <xf numFmtId="206" fontId="13" fillId="0" borderId="16" xfId="15" applyNumberFormat="1" applyFont="1" applyBorder="1" applyAlignment="1">
      <alignment horizontal="center"/>
    </xf>
    <xf numFmtId="49" fontId="14" fillId="0" borderId="10" xfId="15" applyNumberFormat="1" applyFont="1" applyBorder="1" applyAlignment="1">
      <alignment horizontal="center"/>
    </xf>
    <xf numFmtId="49" fontId="14" fillId="0" borderId="3" xfId="15" applyNumberFormat="1" applyFont="1" applyBorder="1" applyAlignment="1">
      <alignment horizontal="center"/>
    </xf>
    <xf numFmtId="206" fontId="6" fillId="0" borderId="11" xfId="15" applyNumberFormat="1" applyFont="1" applyBorder="1" applyAlignment="1">
      <alignment horizontal="right"/>
    </xf>
    <xf numFmtId="206" fontId="6" fillId="0" borderId="10" xfId="15" applyNumberFormat="1" applyFont="1" applyBorder="1" applyAlignment="1">
      <alignment/>
    </xf>
    <xf numFmtId="206" fontId="15" fillId="0" borderId="0" xfId="15" applyNumberFormat="1" applyFont="1" applyBorder="1" applyAlignment="1">
      <alignment/>
    </xf>
    <xf numFmtId="206" fontId="15" fillId="0" borderId="5" xfId="15" applyNumberFormat="1" applyFont="1" applyBorder="1" applyAlignment="1">
      <alignment/>
    </xf>
    <xf numFmtId="43" fontId="0" fillId="0" borderId="0" xfId="15" applyNumberFormat="1" applyAlignment="1">
      <alignment/>
    </xf>
    <xf numFmtId="43" fontId="16" fillId="0" borderId="0" xfId="15" applyNumberFormat="1" applyFont="1" applyAlignment="1">
      <alignment/>
    </xf>
    <xf numFmtId="43" fontId="7" fillId="0" borderId="0" xfId="15" applyNumberFormat="1" applyFont="1" applyAlignment="1">
      <alignment/>
    </xf>
    <xf numFmtId="43" fontId="0" fillId="0" borderId="0" xfId="15" applyNumberFormat="1" applyBorder="1" applyAlignment="1">
      <alignment/>
    </xf>
    <xf numFmtId="188" fontId="6" fillId="0" borderId="0" xfId="15" applyNumberFormat="1" applyFont="1" applyBorder="1" applyAlignment="1">
      <alignment/>
    </xf>
    <xf numFmtId="188" fontId="6" fillId="0" borderId="0" xfId="15" applyNumberFormat="1" applyFont="1" applyBorder="1" applyAlignment="1">
      <alignment horizontal="center"/>
    </xf>
    <xf numFmtId="0" fontId="17" fillId="0" borderId="0" xfId="0" applyFont="1" applyAlignment="1">
      <alignment/>
    </xf>
    <xf numFmtId="43" fontId="18" fillId="0" borderId="0" xfId="15" applyNumberFormat="1" applyFont="1" applyAlignment="1">
      <alignment/>
    </xf>
    <xf numFmtId="206" fontId="6" fillId="0" borderId="7" xfId="15" applyNumberFormat="1" applyFont="1" applyBorder="1" applyAlignment="1">
      <alignment horizontal="right"/>
    </xf>
    <xf numFmtId="49" fontId="14" fillId="0" borderId="5" xfId="15" applyNumberFormat="1" applyFont="1" applyBorder="1" applyAlignment="1">
      <alignment horizontal="center"/>
    </xf>
    <xf numFmtId="206" fontId="13" fillId="0" borderId="11" xfId="15" applyNumberFormat="1" applyFont="1" applyBorder="1" applyAlignment="1">
      <alignment horizontal="center"/>
    </xf>
    <xf numFmtId="206" fontId="13" fillId="0" borderId="4" xfId="15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3" fillId="0" borderId="4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0" fillId="0" borderId="2" xfId="0" applyBorder="1" applyAlignment="1">
      <alignment/>
    </xf>
    <xf numFmtId="0" fontId="13" fillId="0" borderId="2" xfId="0" applyFont="1" applyBorder="1" applyAlignment="1">
      <alignment horizontal="left"/>
    </xf>
    <xf numFmtId="4" fontId="13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15" fontId="13" fillId="0" borderId="0" xfId="0" applyNumberFormat="1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4" fontId="13" fillId="0" borderId="4" xfId="15" applyNumberFormat="1" applyFont="1" applyBorder="1" applyAlignment="1">
      <alignment horizontal="center"/>
    </xf>
    <xf numFmtId="4" fontId="13" fillId="0" borderId="0" xfId="0" applyNumberFormat="1" applyFont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2" xfId="0" applyFont="1" applyBorder="1" applyAlignment="1">
      <alignment/>
    </xf>
    <xf numFmtId="0" fontId="13" fillId="0" borderId="1" xfId="0" applyFont="1" applyBorder="1" applyAlignment="1">
      <alignment/>
    </xf>
    <xf numFmtId="43" fontId="0" fillId="0" borderId="0" xfId="15" applyNumberFormat="1" applyFont="1" applyAlignment="1">
      <alignment/>
    </xf>
    <xf numFmtId="206" fontId="20" fillId="0" borderId="4" xfId="15" applyNumberFormat="1" applyFont="1" applyBorder="1" applyAlignment="1">
      <alignment/>
    </xf>
    <xf numFmtId="0" fontId="18" fillId="0" borderId="0" xfId="0" applyFont="1" applyAlignment="1">
      <alignment/>
    </xf>
    <xf numFmtId="201" fontId="1" fillId="0" borderId="3" xfId="0" applyNumberFormat="1" applyFont="1" applyBorder="1" applyAlignment="1">
      <alignment horizontal="center"/>
    </xf>
    <xf numFmtId="201" fontId="1" fillId="0" borderId="5" xfId="0" applyNumberFormat="1" applyFont="1" applyBorder="1" applyAlignment="1">
      <alignment horizontal="center"/>
    </xf>
    <xf numFmtId="206" fontId="0" fillId="0" borderId="0" xfId="0" applyNumberFormat="1" applyAlignment="1">
      <alignment/>
    </xf>
    <xf numFmtId="188" fontId="4" fillId="0" borderId="15" xfId="15" applyNumberFormat="1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Alignment="1">
      <alignment/>
    </xf>
    <xf numFmtId="43" fontId="1" fillId="0" borderId="0" xfId="15" applyNumberFormat="1" applyFont="1" applyAlignment="1">
      <alignment/>
    </xf>
    <xf numFmtId="206" fontId="15" fillId="0" borderId="19" xfId="15" applyNumberFormat="1" applyFont="1" applyBorder="1" applyAlignment="1">
      <alignment/>
    </xf>
    <xf numFmtId="201" fontId="15" fillId="0" borderId="15" xfId="15" applyNumberFormat="1" applyFont="1" applyBorder="1" applyAlignment="1">
      <alignment horizontal="center"/>
    </xf>
    <xf numFmtId="201" fontId="23" fillId="0" borderId="11" xfId="15" applyNumberFormat="1" applyFont="1" applyBorder="1" applyAlignment="1">
      <alignment horizontal="center"/>
    </xf>
    <xf numFmtId="206" fontId="15" fillId="0" borderId="4" xfId="15" applyNumberFormat="1" applyFont="1" applyBorder="1" applyAlignment="1">
      <alignment/>
    </xf>
    <xf numFmtId="41" fontId="15" fillId="0" borderId="15" xfId="15" applyNumberFormat="1" applyFont="1" applyBorder="1" applyAlignment="1">
      <alignment horizontal="center"/>
    </xf>
    <xf numFmtId="206" fontId="15" fillId="0" borderId="0" xfId="15" applyNumberFormat="1" applyFont="1" applyAlignment="1">
      <alignment/>
    </xf>
    <xf numFmtId="49" fontId="24" fillId="0" borderId="10" xfId="15" applyNumberFormat="1" applyFont="1" applyBorder="1" applyAlignment="1">
      <alignment horizontal="center"/>
    </xf>
    <xf numFmtId="206" fontId="25" fillId="0" borderId="4" xfId="15" applyNumberFormat="1" applyFont="1" applyBorder="1" applyAlignment="1">
      <alignment horizontal="center"/>
    </xf>
    <xf numFmtId="206" fontId="24" fillId="0" borderId="10" xfId="15" applyNumberFormat="1" applyFont="1" applyBorder="1" applyAlignment="1">
      <alignment horizontal="center"/>
    </xf>
    <xf numFmtId="188" fontId="0" fillId="0" borderId="0" xfId="15" applyNumberFormat="1" applyAlignment="1">
      <alignment/>
    </xf>
    <xf numFmtId="188" fontId="18" fillId="0" borderId="0" xfId="15" applyNumberFormat="1" applyFont="1" applyAlignment="1">
      <alignment/>
    </xf>
    <xf numFmtId="188" fontId="0" fillId="0" borderId="0" xfId="15" applyNumberFormat="1" applyBorder="1" applyAlignment="1">
      <alignment/>
    </xf>
    <xf numFmtId="201" fontId="1" fillId="0" borderId="3" xfId="15" applyNumberFormat="1" applyFont="1" applyBorder="1" applyAlignment="1">
      <alignment horizontal="center"/>
    </xf>
    <xf numFmtId="201" fontId="1" fillId="0" borderId="9" xfId="15" applyNumberFormat="1" applyFont="1" applyBorder="1" applyAlignment="1">
      <alignment horizontal="center"/>
    </xf>
    <xf numFmtId="201" fontId="1" fillId="0" borderId="12" xfId="15" applyNumberFormat="1" applyFont="1" applyBorder="1" applyAlignment="1">
      <alignment/>
    </xf>
    <xf numFmtId="201" fontId="1" fillId="0" borderId="10" xfId="15" applyNumberFormat="1" applyFont="1" applyBorder="1" applyAlignment="1">
      <alignment/>
    </xf>
    <xf numFmtId="201" fontId="1" fillId="0" borderId="10" xfId="15" applyNumberFormat="1" applyFont="1" applyBorder="1" applyAlignment="1">
      <alignment horizontal="center"/>
    </xf>
    <xf numFmtId="201" fontId="1" fillId="0" borderId="3" xfId="15" applyNumberFormat="1" applyFont="1" applyBorder="1" applyAlignment="1">
      <alignment/>
    </xf>
    <xf numFmtId="201" fontId="4" fillId="0" borderId="10" xfId="15" applyNumberFormat="1" applyFont="1" applyBorder="1" applyAlignment="1">
      <alignment horizontal="center"/>
    </xf>
    <xf numFmtId="188" fontId="0" fillId="0" borderId="1" xfId="15" applyNumberFormat="1" applyBorder="1" applyAlignment="1">
      <alignment horizontal="left"/>
    </xf>
    <xf numFmtId="188" fontId="0" fillId="0" borderId="0" xfId="15" applyNumberFormat="1" applyBorder="1" applyAlignment="1">
      <alignment horizontal="left"/>
    </xf>
    <xf numFmtId="201" fontId="6" fillId="0" borderId="11" xfId="15" applyNumberFormat="1" applyFont="1" applyBorder="1" applyAlignment="1">
      <alignment horizontal="center"/>
    </xf>
    <xf numFmtId="201" fontId="6" fillId="0" borderId="0" xfId="15" applyNumberFormat="1" applyFont="1" applyBorder="1" applyAlignment="1">
      <alignment horizontal="center"/>
    </xf>
    <xf numFmtId="201" fontId="6" fillId="0" borderId="16" xfId="15" applyNumberFormat="1" applyFont="1" applyBorder="1" applyAlignment="1">
      <alignment/>
    </xf>
    <xf numFmtId="201" fontId="0" fillId="0" borderId="0" xfId="0" applyNumberFormat="1" applyAlignment="1">
      <alignment/>
    </xf>
    <xf numFmtId="201" fontId="6" fillId="0" borderId="10" xfId="15" applyNumberFormat="1" applyFont="1" applyBorder="1" applyAlignment="1">
      <alignment/>
    </xf>
    <xf numFmtId="201" fontId="6" fillId="0" borderId="11" xfId="15" applyNumberFormat="1" applyFont="1" applyBorder="1" applyAlignment="1">
      <alignment/>
    </xf>
    <xf numFmtId="201" fontId="1" fillId="0" borderId="0" xfId="15" applyNumberFormat="1" applyFont="1" applyAlignment="1">
      <alignment horizontal="center"/>
    </xf>
    <xf numFmtId="201" fontId="1" fillId="0" borderId="0" xfId="15" applyNumberFormat="1" applyFont="1" applyBorder="1" applyAlignment="1">
      <alignment horizontal="center"/>
    </xf>
    <xf numFmtId="201" fontId="4" fillId="0" borderId="11" xfId="15" applyNumberFormat="1" applyFont="1" applyBorder="1" applyAlignment="1">
      <alignment horizontal="center"/>
    </xf>
    <xf numFmtId="201" fontId="1" fillId="0" borderId="12" xfId="15" applyNumberFormat="1" applyFont="1" applyBorder="1" applyAlignment="1">
      <alignment horizontal="center"/>
    </xf>
    <xf numFmtId="201" fontId="4" fillId="0" borderId="5" xfId="15" applyNumberFormat="1" applyFont="1" applyBorder="1" applyAlignment="1">
      <alignment horizontal="center"/>
    </xf>
    <xf numFmtId="0" fontId="1" fillId="0" borderId="0" xfId="0" applyFont="1" applyAlignment="1">
      <alignment/>
    </xf>
    <xf numFmtId="201" fontId="1" fillId="0" borderId="2" xfId="15" applyNumberFormat="1" applyFont="1" applyBorder="1" applyAlignment="1">
      <alignment horizontal="center"/>
    </xf>
    <xf numFmtId="201" fontId="0" fillId="0" borderId="1" xfId="0" applyNumberFormat="1" applyBorder="1" applyAlignment="1">
      <alignment horizontal="center"/>
    </xf>
    <xf numFmtId="201" fontId="1" fillId="0" borderId="1" xfId="15" applyNumberFormat="1" applyFont="1" applyBorder="1" applyAlignment="1">
      <alignment horizontal="center"/>
    </xf>
    <xf numFmtId="201" fontId="0" fillId="0" borderId="8" xfId="0" applyNumberFormat="1" applyBorder="1" applyAlignment="1">
      <alignment horizontal="center"/>
    </xf>
    <xf numFmtId="201" fontId="1" fillId="0" borderId="4" xfId="15" applyNumberFormat="1" applyFont="1" applyBorder="1" applyAlignment="1">
      <alignment horizontal="center"/>
    </xf>
    <xf numFmtId="201" fontId="1" fillId="0" borderId="6" xfId="15" applyNumberFormat="1" applyFont="1" applyBorder="1" applyAlignment="1">
      <alignment horizontal="center"/>
    </xf>
    <xf numFmtId="43" fontId="1" fillId="0" borderId="0" xfId="15" applyFont="1" applyBorder="1" applyAlignment="1">
      <alignment/>
    </xf>
    <xf numFmtId="43" fontId="1" fillId="0" borderId="0" xfId="0" applyNumberFormat="1" applyFont="1" applyAlignment="1">
      <alignment/>
    </xf>
    <xf numFmtId="43" fontId="7" fillId="0" borderId="0" xfId="15" applyFont="1" applyBorder="1" applyAlignment="1">
      <alignment/>
    </xf>
    <xf numFmtId="43" fontId="1" fillId="0" borderId="12" xfId="15" applyFont="1" applyBorder="1" applyAlignment="1">
      <alignment/>
    </xf>
    <xf numFmtId="43" fontId="1" fillId="0" borderId="3" xfId="15" applyFont="1" applyBorder="1" applyAlignment="1">
      <alignment/>
    </xf>
    <xf numFmtId="43" fontId="1" fillId="0" borderId="5" xfId="15" applyFont="1" applyBorder="1" applyAlignment="1">
      <alignment/>
    </xf>
    <xf numFmtId="43" fontId="4" fillId="0" borderId="9" xfId="15" applyFont="1" applyBorder="1" applyAlignment="1">
      <alignment horizontal="center"/>
    </xf>
    <xf numFmtId="206" fontId="23" fillId="0" borderId="3" xfId="15" applyNumberFormat="1" applyFont="1" applyBorder="1" applyAlignment="1">
      <alignment horizontal="right"/>
    </xf>
    <xf numFmtId="201" fontId="23" fillId="0" borderId="10" xfId="15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9" xfId="0" applyFont="1" applyFill="1" applyBorder="1" applyAlignment="1">
      <alignment/>
    </xf>
    <xf numFmtId="209" fontId="8" fillId="0" borderId="9" xfId="15" applyNumberFormat="1" applyFont="1" applyFill="1" applyBorder="1" applyAlignment="1">
      <alignment/>
    </xf>
    <xf numFmtId="209" fontId="8" fillId="0" borderId="10" xfId="15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209" fontId="8" fillId="0" borderId="11" xfId="15" applyNumberFormat="1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/>
    </xf>
    <xf numFmtId="209" fontId="8" fillId="0" borderId="16" xfId="15" applyNumberFormat="1" applyFont="1" applyFill="1" applyBorder="1" applyAlignment="1">
      <alignment/>
    </xf>
    <xf numFmtId="209" fontId="9" fillId="0" borderId="16" xfId="15" applyNumberFormat="1" applyFont="1" applyFill="1" applyBorder="1" applyAlignment="1">
      <alignment/>
    </xf>
    <xf numFmtId="209" fontId="9" fillId="0" borderId="10" xfId="15" applyNumberFormat="1" applyFont="1" applyFill="1" applyBorder="1" applyAlignment="1">
      <alignment/>
    </xf>
    <xf numFmtId="209" fontId="9" fillId="0" borderId="11" xfId="15" applyNumberFormat="1" applyFont="1" applyFill="1" applyBorder="1" applyAlignment="1">
      <alignment/>
    </xf>
    <xf numFmtId="209" fontId="9" fillId="0" borderId="20" xfId="15" applyNumberFormat="1" applyFont="1" applyFill="1" applyBorder="1" applyAlignment="1">
      <alignment/>
    </xf>
    <xf numFmtId="0" fontId="8" fillId="0" borderId="0" xfId="0" applyFont="1" applyFill="1" applyAlignment="1">
      <alignment horizontal="center"/>
    </xf>
    <xf numFmtId="43" fontId="8" fillId="0" borderId="0" xfId="15" applyNumberFormat="1" applyFont="1" applyFill="1" applyAlignment="1">
      <alignment/>
    </xf>
    <xf numFmtId="43" fontId="8" fillId="0" borderId="0" xfId="15" applyFont="1" applyFill="1" applyAlignment="1">
      <alignment/>
    </xf>
    <xf numFmtId="43" fontId="8" fillId="0" borderId="0" xfId="15" applyFont="1" applyFill="1" applyBorder="1" applyAlignment="1">
      <alignment/>
    </xf>
    <xf numFmtId="201" fontId="4" fillId="0" borderId="15" xfId="15" applyNumberFormat="1" applyFont="1" applyBorder="1" applyAlignment="1">
      <alignment horizontal="center"/>
    </xf>
    <xf numFmtId="201" fontId="0" fillId="0" borderId="0" xfId="0" applyNumberFormat="1" applyBorder="1" applyAlignment="1">
      <alignment horizontal="center"/>
    </xf>
    <xf numFmtId="201" fontId="4" fillId="0" borderId="19" xfId="15" applyNumberFormat="1" applyFont="1" applyBorder="1" applyAlignment="1">
      <alignment horizontal="center"/>
    </xf>
    <xf numFmtId="201" fontId="0" fillId="0" borderId="4" xfId="0" applyNumberFormat="1" applyBorder="1" applyAlignment="1">
      <alignment horizontal="center"/>
    </xf>
    <xf numFmtId="43" fontId="27" fillId="0" borderId="0" xfId="15" applyFont="1" applyAlignment="1">
      <alignment/>
    </xf>
    <xf numFmtId="201" fontId="15" fillId="2" borderId="15" xfId="15" applyNumberFormat="1" applyFont="1" applyFill="1" applyBorder="1" applyAlignment="1">
      <alignment horizontal="center"/>
    </xf>
    <xf numFmtId="206" fontId="15" fillId="2" borderId="19" xfId="15" applyNumberFormat="1" applyFont="1" applyFill="1" applyBorder="1" applyAlignment="1">
      <alignment/>
    </xf>
    <xf numFmtId="201" fontId="15" fillId="2" borderId="7" xfId="15" applyNumberFormat="1" applyFont="1" applyFill="1" applyBorder="1" applyAlignment="1">
      <alignment horizontal="center"/>
    </xf>
    <xf numFmtId="206" fontId="15" fillId="2" borderId="7" xfId="15" applyNumberFormat="1" applyFont="1" applyFill="1" applyBorder="1" applyAlignment="1">
      <alignment horizontal="center"/>
    </xf>
    <xf numFmtId="43" fontId="13" fillId="0" borderId="0" xfId="15" applyFont="1" applyBorder="1" applyAlignment="1">
      <alignment horizontal="left"/>
    </xf>
    <xf numFmtId="43" fontId="13" fillId="0" borderId="0" xfId="15" applyFont="1" applyBorder="1" applyAlignment="1">
      <alignment/>
    </xf>
    <xf numFmtId="43" fontId="13" fillId="0" borderId="0" xfId="15" applyFont="1" applyAlignment="1">
      <alignment/>
    </xf>
    <xf numFmtId="43" fontId="25" fillId="0" borderId="0" xfId="15" applyFont="1" applyAlignment="1">
      <alignment/>
    </xf>
    <xf numFmtId="43" fontId="0" fillId="0" borderId="0" xfId="0" applyNumberFormat="1" applyAlignment="1">
      <alignment/>
    </xf>
    <xf numFmtId="43" fontId="31" fillId="0" borderId="0" xfId="15" applyFont="1" applyBorder="1" applyAlignment="1">
      <alignment horizontal="center"/>
    </xf>
    <xf numFmtId="4" fontId="6" fillId="0" borderId="19" xfId="0" applyNumberFormat="1" applyFont="1" applyBorder="1" applyAlignment="1">
      <alignment horizontal="center"/>
    </xf>
    <xf numFmtId="43" fontId="6" fillId="3" borderId="21" xfId="15" applyFont="1" applyFill="1" applyBorder="1" applyAlignment="1">
      <alignment horizontal="center"/>
    </xf>
    <xf numFmtId="43" fontId="15" fillId="3" borderId="0" xfId="15" applyFont="1" applyFill="1" applyBorder="1" applyAlignment="1">
      <alignment horizontal="center"/>
    </xf>
    <xf numFmtId="43" fontId="6" fillId="3" borderId="0" xfId="15" applyFont="1" applyFill="1" applyBorder="1" applyAlignment="1">
      <alignment horizontal="center"/>
    </xf>
    <xf numFmtId="43" fontId="0" fillId="3" borderId="0" xfId="15" applyFill="1" applyAlignment="1">
      <alignment/>
    </xf>
    <xf numFmtId="43" fontId="15" fillId="4" borderId="0" xfId="15" applyFont="1" applyFill="1" applyBorder="1" applyAlignment="1">
      <alignment horizontal="center"/>
    </xf>
    <xf numFmtId="43" fontId="6" fillId="5" borderId="21" xfId="15" applyFont="1" applyFill="1" applyBorder="1" applyAlignment="1">
      <alignment horizontal="center"/>
    </xf>
    <xf numFmtId="43" fontId="15" fillId="5" borderId="0" xfId="15" applyFont="1" applyFill="1" applyBorder="1" applyAlignment="1">
      <alignment horizontal="center"/>
    </xf>
    <xf numFmtId="43" fontId="6" fillId="5" borderId="0" xfId="15" applyFont="1" applyFill="1" applyBorder="1" applyAlignment="1">
      <alignment horizontal="center"/>
    </xf>
    <xf numFmtId="43" fontId="0" fillId="5" borderId="0" xfId="15" applyFill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49" fontId="9" fillId="0" borderId="7" xfId="0" applyNumberFormat="1" applyFont="1" applyFill="1" applyBorder="1" applyAlignment="1">
      <alignment horizontal="center"/>
    </xf>
    <xf numFmtId="49" fontId="9" fillId="0" borderId="7" xfId="15" applyNumberFormat="1" applyFont="1" applyFill="1" applyBorder="1" applyAlignment="1">
      <alignment horizontal="center"/>
    </xf>
    <xf numFmtId="49" fontId="9" fillId="0" borderId="13" xfId="15" applyNumberFormat="1" applyFont="1" applyFill="1" applyBorder="1" applyAlignment="1">
      <alignment horizontal="center"/>
    </xf>
    <xf numFmtId="49" fontId="8" fillId="0" borderId="0" xfId="0" applyNumberFormat="1" applyFont="1" applyFill="1" applyAlignment="1">
      <alignment/>
    </xf>
    <xf numFmtId="0" fontId="9" fillId="4" borderId="15" xfId="0" applyFont="1" applyFill="1" applyBorder="1" applyAlignment="1">
      <alignment horizontal="center"/>
    </xf>
    <xf numFmtId="209" fontId="9" fillId="4" borderId="15" xfId="15" applyNumberFormat="1" applyFont="1" applyFill="1" applyBorder="1" applyAlignment="1">
      <alignment/>
    </xf>
    <xf numFmtId="0" fontId="9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9" fillId="2" borderId="15" xfId="0" applyFont="1" applyFill="1" applyBorder="1" applyAlignment="1">
      <alignment horizontal="center"/>
    </xf>
    <xf numFmtId="209" fontId="9" fillId="2" borderId="15" xfId="15" applyNumberFormat="1" applyFont="1" applyFill="1" applyBorder="1" applyAlignment="1">
      <alignment/>
    </xf>
    <xf numFmtId="188" fontId="0" fillId="0" borderId="0" xfId="15" applyNumberFormat="1" applyFont="1" applyAlignment="1">
      <alignment/>
    </xf>
    <xf numFmtId="206" fontId="6" fillId="0" borderId="15" xfId="15" applyNumberFormat="1" applyFont="1" applyBorder="1" applyAlignment="1">
      <alignment/>
    </xf>
    <xf numFmtId="0" fontId="8" fillId="4" borderId="10" xfId="0" applyFont="1" applyFill="1" applyBorder="1" applyAlignment="1">
      <alignment horizontal="center"/>
    </xf>
    <xf numFmtId="0" fontId="8" fillId="4" borderId="10" xfId="0" applyFont="1" applyFill="1" applyBorder="1" applyAlignment="1">
      <alignment/>
    </xf>
    <xf numFmtId="0" fontId="9" fillId="2" borderId="0" xfId="0" applyFont="1" applyFill="1" applyAlignment="1">
      <alignment/>
    </xf>
    <xf numFmtId="43" fontId="6" fillId="0" borderId="0" xfId="15" applyFont="1" applyBorder="1" applyAlignment="1">
      <alignment horizontal="center"/>
    </xf>
    <xf numFmtId="43" fontId="15" fillId="0" borderId="0" xfId="15" applyFont="1" applyBorder="1" applyAlignment="1">
      <alignment horizontal="center"/>
    </xf>
    <xf numFmtId="43" fontId="23" fillId="0" borderId="0" xfId="15" applyFont="1" applyBorder="1" applyAlignment="1">
      <alignment horizontal="center"/>
    </xf>
    <xf numFmtId="43" fontId="15" fillId="0" borderId="3" xfId="15" applyFont="1" applyBorder="1" applyAlignment="1">
      <alignment horizontal="center"/>
    </xf>
    <xf numFmtId="43" fontId="6" fillId="0" borderId="0" xfId="15" applyFont="1" applyBorder="1" applyAlignment="1">
      <alignment/>
    </xf>
    <xf numFmtId="43" fontId="15" fillId="2" borderId="0" xfId="15" applyFont="1" applyFill="1" applyBorder="1" applyAlignment="1">
      <alignment horizontal="center"/>
    </xf>
    <xf numFmtId="43" fontId="6" fillId="0" borderId="0" xfId="15" applyFont="1" applyAlignment="1">
      <alignment horizontal="left"/>
    </xf>
    <xf numFmtId="43" fontId="0" fillId="0" borderId="0" xfId="15" applyAlignment="1">
      <alignment horizontal="left"/>
    </xf>
    <xf numFmtId="43" fontId="30" fillId="0" borderId="0" xfId="15" applyFont="1" applyAlignment="1">
      <alignment horizontal="left"/>
    </xf>
    <xf numFmtId="0" fontId="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88" fontId="7" fillId="0" borderId="0" xfId="15" applyNumberFormat="1" applyFont="1" applyAlignment="1">
      <alignment horizontal="right"/>
    </xf>
    <xf numFmtId="188" fontId="7" fillId="0" borderId="0" xfId="15" applyNumberFormat="1" applyFont="1" applyAlignment="1">
      <alignment/>
    </xf>
    <xf numFmtId="206" fontId="32" fillId="0" borderId="3" xfId="15" applyNumberFormat="1" applyFont="1" applyBorder="1" applyAlignment="1">
      <alignment/>
    </xf>
    <xf numFmtId="201" fontId="32" fillId="0" borderId="10" xfId="15" applyNumberFormat="1" applyFont="1" applyBorder="1" applyAlignment="1">
      <alignment horizontal="center"/>
    </xf>
    <xf numFmtId="206" fontId="6" fillId="0" borderId="21" xfId="15" applyNumberFormat="1" applyFont="1" applyBorder="1" applyAlignment="1">
      <alignment/>
    </xf>
    <xf numFmtId="206" fontId="20" fillId="0" borderId="21" xfId="15" applyNumberFormat="1" applyFont="1" applyBorder="1" applyAlignment="1">
      <alignment/>
    </xf>
    <xf numFmtId="43" fontId="6" fillId="5" borderId="7" xfId="15" applyFont="1" applyFill="1" applyBorder="1" applyAlignment="1">
      <alignment horizontal="center"/>
    </xf>
    <xf numFmtId="43" fontId="15" fillId="5" borderId="7" xfId="15" applyFont="1" applyFill="1" applyBorder="1" applyAlignment="1">
      <alignment/>
    </xf>
    <xf numFmtId="188" fontId="6" fillId="0" borderId="7" xfId="15" applyNumberFormat="1" applyFont="1" applyBorder="1" applyAlignment="1">
      <alignment horizontal="center"/>
    </xf>
    <xf numFmtId="201" fontId="15" fillId="0" borderId="10" xfId="15" applyNumberFormat="1" applyFont="1" applyBorder="1" applyAlignment="1">
      <alignment horizontal="center"/>
    </xf>
    <xf numFmtId="201" fontId="15" fillId="0" borderId="11" xfId="15" applyNumberFormat="1" applyFont="1" applyBorder="1" applyAlignment="1">
      <alignment/>
    </xf>
    <xf numFmtId="43" fontId="6" fillId="5" borderId="13" xfId="15" applyFont="1" applyFill="1" applyBorder="1" applyAlignment="1">
      <alignment horizontal="center"/>
    </xf>
    <xf numFmtId="43" fontId="15" fillId="5" borderId="13" xfId="15" applyFont="1" applyFill="1" applyBorder="1" applyAlignment="1">
      <alignment horizontal="center"/>
    </xf>
    <xf numFmtId="43" fontId="6" fillId="5" borderId="13" xfId="15" applyFont="1" applyFill="1" applyBorder="1" applyAlignment="1">
      <alignment/>
    </xf>
    <xf numFmtId="201" fontId="6" fillId="0" borderId="9" xfId="15" applyNumberFormat="1" applyFont="1" applyBorder="1" applyAlignment="1">
      <alignment horizontal="center"/>
    </xf>
    <xf numFmtId="201" fontId="6" fillId="0" borderId="10" xfId="15" applyNumberFormat="1" applyFont="1" applyBorder="1" applyAlignment="1">
      <alignment/>
    </xf>
    <xf numFmtId="43" fontId="0" fillId="0" borderId="0" xfId="15" applyFont="1" applyAlignment="1">
      <alignment/>
    </xf>
    <xf numFmtId="43" fontId="18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9" fillId="0" borderId="0" xfId="0" applyFont="1" applyFill="1" applyAlignment="1">
      <alignment/>
    </xf>
    <xf numFmtId="209" fontId="8" fillId="2" borderId="9" xfId="15" applyNumberFormat="1" applyFont="1" applyFill="1" applyBorder="1" applyAlignment="1">
      <alignment/>
    </xf>
    <xf numFmtId="209" fontId="8" fillId="2" borderId="10" xfId="15" applyNumberFormat="1" applyFont="1" applyFill="1" applyBorder="1" applyAlignment="1">
      <alignment/>
    </xf>
    <xf numFmtId="209" fontId="8" fillId="2" borderId="11" xfId="15" applyNumberFormat="1" applyFont="1" applyFill="1" applyBorder="1" applyAlignment="1">
      <alignment/>
    </xf>
    <xf numFmtId="209" fontId="8" fillId="2" borderId="16" xfId="15" applyNumberFormat="1" applyFont="1" applyFill="1" applyBorder="1" applyAlignment="1">
      <alignment/>
    </xf>
    <xf numFmtId="49" fontId="9" fillId="2" borderId="7" xfId="15" applyNumberFormat="1" applyFont="1" applyFill="1" applyBorder="1" applyAlignment="1">
      <alignment horizontal="center"/>
    </xf>
    <xf numFmtId="209" fontId="8" fillId="2" borderId="3" xfId="15" applyNumberFormat="1" applyFont="1" applyFill="1" applyBorder="1" applyAlignment="1">
      <alignment/>
    </xf>
    <xf numFmtId="188" fontId="6" fillId="0" borderId="0" xfId="15" applyNumberFormat="1" applyFont="1" applyBorder="1" applyAlignment="1">
      <alignment horizontal="right"/>
    </xf>
    <xf numFmtId="207" fontId="6" fillId="0" borderId="0" xfId="15" applyNumberFormat="1" applyFont="1" applyBorder="1" applyAlignment="1">
      <alignment/>
    </xf>
    <xf numFmtId="188" fontId="15" fillId="0" borderId="19" xfId="15" applyNumberFormat="1" applyFont="1" applyBorder="1" applyAlignment="1">
      <alignment/>
    </xf>
    <xf numFmtId="188" fontId="6" fillId="0" borderId="19" xfId="15" applyNumberFormat="1" applyFont="1" applyBorder="1" applyAlignment="1">
      <alignment/>
    </xf>
    <xf numFmtId="201" fontId="6" fillId="0" borderId="15" xfId="15" applyNumberFormat="1" applyFont="1" applyBorder="1" applyAlignment="1">
      <alignment horizontal="center"/>
    </xf>
    <xf numFmtId="206" fontId="23" fillId="0" borderId="3" xfId="15" applyNumberFormat="1" applyFont="1" applyBorder="1" applyAlignment="1">
      <alignment horizontal="left"/>
    </xf>
    <xf numFmtId="43" fontId="15" fillId="6" borderId="13" xfId="15" applyFont="1" applyFill="1" applyBorder="1" applyAlignment="1">
      <alignment horizontal="center"/>
    </xf>
    <xf numFmtId="43" fontId="15" fillId="6" borderId="7" xfId="15" applyFont="1" applyFill="1" applyBorder="1" applyAlignment="1">
      <alignment horizontal="center"/>
    </xf>
    <xf numFmtId="43" fontId="6" fillId="7" borderId="13" xfId="15" applyFont="1" applyFill="1" applyBorder="1" applyAlignment="1">
      <alignment horizontal="center"/>
    </xf>
    <xf numFmtId="43" fontId="10" fillId="0" borderId="0" xfId="15" applyFont="1" applyFill="1" applyAlignment="1">
      <alignment horizontal="left"/>
    </xf>
    <xf numFmtId="43" fontId="10" fillId="0" borderId="0" xfId="15" applyFont="1" applyFill="1" applyAlignment="1">
      <alignment horizontal="right"/>
    </xf>
    <xf numFmtId="43" fontId="6" fillId="0" borderId="21" xfId="15" applyFont="1" applyFill="1" applyBorder="1" applyAlignment="1">
      <alignment horizontal="center"/>
    </xf>
    <xf numFmtId="43" fontId="15" fillId="0" borderId="0" xfId="15" applyFont="1" applyFill="1" applyBorder="1" applyAlignment="1">
      <alignment horizontal="center"/>
    </xf>
    <xf numFmtId="43" fontId="6" fillId="0" borderId="0" xfId="15" applyFont="1" applyFill="1" applyBorder="1" applyAlignment="1">
      <alignment horizontal="center"/>
    </xf>
    <xf numFmtId="43" fontId="6" fillId="0" borderId="7" xfId="15" applyFont="1" applyFill="1" applyBorder="1" applyAlignment="1">
      <alignment horizontal="center"/>
    </xf>
    <xf numFmtId="43" fontId="15" fillId="0" borderId="7" xfId="15" applyFont="1" applyFill="1" applyBorder="1" applyAlignment="1">
      <alignment horizontal="center"/>
    </xf>
    <xf numFmtId="43" fontId="15" fillId="0" borderId="7" xfId="15" applyFont="1" applyFill="1" applyBorder="1" applyAlignment="1">
      <alignment/>
    </xf>
    <xf numFmtId="43" fontId="6" fillId="0" borderId="7" xfId="15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43" fontId="0" fillId="0" borderId="0" xfId="15" applyFill="1" applyAlignment="1">
      <alignment/>
    </xf>
    <xf numFmtId="43" fontId="32" fillId="2" borderId="7" xfId="15" applyFont="1" applyFill="1" applyBorder="1" applyAlignment="1">
      <alignment horizontal="center"/>
    </xf>
    <xf numFmtId="206" fontId="32" fillId="2" borderId="18" xfId="15" applyNumberFormat="1" applyFont="1" applyFill="1" applyBorder="1" applyAlignment="1">
      <alignment/>
    </xf>
    <xf numFmtId="201" fontId="32" fillId="2" borderId="7" xfId="15" applyNumberFormat="1" applyFont="1" applyFill="1" applyBorder="1" applyAlignment="1">
      <alignment horizontal="center"/>
    </xf>
    <xf numFmtId="43" fontId="32" fillId="2" borderId="13" xfId="15" applyFont="1" applyFill="1" applyBorder="1" applyAlignment="1">
      <alignment horizontal="center"/>
    </xf>
    <xf numFmtId="188" fontId="0" fillId="0" borderId="0" xfId="15" applyNumberFormat="1" applyFill="1" applyAlignment="1">
      <alignment/>
    </xf>
    <xf numFmtId="0" fontId="0" fillId="0" borderId="0" xfId="0" applyFill="1" applyAlignment="1">
      <alignment/>
    </xf>
    <xf numFmtId="201" fontId="0" fillId="0" borderId="0" xfId="0" applyNumberFormat="1" applyFill="1" applyAlignment="1">
      <alignment/>
    </xf>
    <xf numFmtId="206" fontId="0" fillId="0" borderId="0" xfId="0" applyNumberFormat="1" applyFill="1" applyAlignment="1">
      <alignment/>
    </xf>
    <xf numFmtId="43" fontId="0" fillId="0" borderId="0" xfId="15" applyNumberFormat="1" applyFill="1" applyAlignment="1">
      <alignment/>
    </xf>
    <xf numFmtId="43" fontId="10" fillId="0" borderId="0" xfId="15" applyFont="1" applyFill="1" applyAlignment="1">
      <alignment horizontal="center"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201" fontId="10" fillId="0" borderId="0" xfId="0" applyNumberFormat="1" applyFont="1" applyFill="1" applyAlignment="1">
      <alignment horizontal="left"/>
    </xf>
    <xf numFmtId="206" fontId="10" fillId="0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201" fontId="10" fillId="0" borderId="0" xfId="0" applyNumberFormat="1" applyFont="1" applyFill="1" applyAlignment="1">
      <alignment horizontal="right"/>
    </xf>
    <xf numFmtId="206" fontId="12" fillId="0" borderId="0" xfId="0" applyNumberFormat="1" applyFont="1" applyFill="1" applyAlignment="1">
      <alignment horizontal="right"/>
    </xf>
    <xf numFmtId="43" fontId="27" fillId="0" borderId="0" xfId="15" applyFont="1" applyBorder="1" applyAlignment="1">
      <alignment/>
    </xf>
    <xf numFmtId="0" fontId="9" fillId="0" borderId="0" xfId="0" applyFont="1" applyFill="1" applyAlignment="1">
      <alignment/>
    </xf>
    <xf numFmtId="43" fontId="32" fillId="8" borderId="7" xfId="15" applyFont="1" applyFill="1" applyBorder="1" applyAlignment="1">
      <alignment horizontal="center"/>
    </xf>
    <xf numFmtId="49" fontId="9" fillId="2" borderId="13" xfId="15" applyNumberFormat="1" applyFont="1" applyFill="1" applyBorder="1" applyAlignment="1">
      <alignment horizontal="center"/>
    </xf>
    <xf numFmtId="209" fontId="8" fillId="2" borderId="4" xfId="15" applyNumberFormat="1" applyFont="1" applyFill="1" applyBorder="1" applyAlignment="1">
      <alignment/>
    </xf>
    <xf numFmtId="209" fontId="8" fillId="2" borderId="6" xfId="15" applyNumberFormat="1" applyFont="1" applyFill="1" applyBorder="1" applyAlignment="1">
      <alignment/>
    </xf>
    <xf numFmtId="43" fontId="18" fillId="0" borderId="0" xfId="15" applyFont="1" applyAlignment="1">
      <alignment/>
    </xf>
    <xf numFmtId="43" fontId="0" fillId="0" borderId="0" xfId="15" applyBorder="1" applyAlignment="1">
      <alignment/>
    </xf>
    <xf numFmtId="0" fontId="35" fillId="0" borderId="0" xfId="0" applyFont="1" applyAlignment="1">
      <alignment/>
    </xf>
    <xf numFmtId="188" fontId="21" fillId="0" borderId="15" xfId="15" applyNumberFormat="1" applyFont="1" applyBorder="1" applyAlignment="1">
      <alignment horizontal="right"/>
    </xf>
    <xf numFmtId="201" fontId="21" fillId="0" borderId="15" xfId="0" applyNumberFormat="1" applyFont="1" applyBorder="1" applyAlignment="1">
      <alignment horizontal="center"/>
    </xf>
    <xf numFmtId="188" fontId="21" fillId="0" borderId="15" xfId="15" applyNumberFormat="1" applyFont="1" applyBorder="1" applyAlignment="1">
      <alignment/>
    </xf>
    <xf numFmtId="201" fontId="21" fillId="0" borderId="19" xfId="0" applyNumberFormat="1" applyFont="1" applyBorder="1" applyAlignment="1">
      <alignment horizontal="center"/>
    </xf>
    <xf numFmtId="4" fontId="6" fillId="0" borderId="0" xfId="15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4" fontId="0" fillId="0" borderId="0" xfId="0" applyNumberFormat="1" applyAlignment="1">
      <alignment/>
    </xf>
    <xf numFmtId="41" fontId="15" fillId="0" borderId="4" xfId="15" applyNumberFormat="1" applyFont="1" applyBorder="1" applyAlignment="1">
      <alignment horizontal="center"/>
    </xf>
    <xf numFmtId="188" fontId="15" fillId="0" borderId="0" xfId="15" applyNumberFormat="1" applyFont="1" applyBorder="1" applyAlignment="1">
      <alignment/>
    </xf>
    <xf numFmtId="206" fontId="15" fillId="0" borderId="3" xfId="15" applyNumberFormat="1" applyFont="1" applyBorder="1" applyAlignment="1">
      <alignment/>
    </xf>
    <xf numFmtId="0" fontId="17" fillId="0" borderId="0" xfId="0" applyFont="1" applyBorder="1" applyAlignment="1">
      <alignment horizontal="center"/>
    </xf>
    <xf numFmtId="188" fontId="1" fillId="0" borderId="0" xfId="0" applyNumberFormat="1" applyFont="1" applyAlignment="1">
      <alignment/>
    </xf>
    <xf numFmtId="4" fontId="6" fillId="0" borderId="3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 horizontal="left"/>
    </xf>
    <xf numFmtId="188" fontId="26" fillId="0" borderId="0" xfId="15" applyNumberFormat="1" applyFont="1" applyBorder="1" applyAlignment="1">
      <alignment horizontal="center"/>
    </xf>
    <xf numFmtId="188" fontId="0" fillId="0" borderId="0" xfId="15" applyNumberFormat="1" applyFont="1" applyBorder="1" applyAlignment="1">
      <alignment/>
    </xf>
    <xf numFmtId="188" fontId="18" fillId="0" borderId="0" xfId="15" applyNumberFormat="1" applyFont="1" applyBorder="1" applyAlignment="1">
      <alignment/>
    </xf>
    <xf numFmtId="209" fontId="9" fillId="0" borderId="15" xfId="15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49" fontId="9" fillId="0" borderId="9" xfId="15" applyNumberFormat="1" applyFont="1" applyFill="1" applyBorder="1" applyAlignment="1">
      <alignment horizontal="center"/>
    </xf>
    <xf numFmtId="209" fontId="9" fillId="0" borderId="8" xfId="15" applyNumberFormat="1" applyFont="1" applyFill="1" applyBorder="1" applyAlignment="1">
      <alignment/>
    </xf>
    <xf numFmtId="209" fontId="9" fillId="2" borderId="4" xfId="15" applyNumberFormat="1" applyFont="1" applyFill="1" applyBorder="1" applyAlignment="1">
      <alignment/>
    </xf>
    <xf numFmtId="209" fontId="8" fillId="0" borderId="20" xfId="15" applyNumberFormat="1" applyFont="1" applyFill="1" applyBorder="1" applyAlignment="1">
      <alignment/>
    </xf>
    <xf numFmtId="0" fontId="9" fillId="0" borderId="16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1" fillId="0" borderId="0" xfId="0" applyFont="1" applyBorder="1" applyAlignment="1">
      <alignment horizontal="left"/>
    </xf>
    <xf numFmtId="188" fontId="23" fillId="0" borderId="0" xfId="15" applyNumberFormat="1" applyFont="1" applyAlignment="1">
      <alignment horizontal="right"/>
    </xf>
    <xf numFmtId="188" fontId="1" fillId="0" borderId="9" xfId="15" applyNumberFormat="1" applyFont="1" applyBorder="1" applyAlignment="1">
      <alignment horizontal="right"/>
    </xf>
    <xf numFmtId="201" fontId="1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/>
    </xf>
    <xf numFmtId="206" fontId="20" fillId="0" borderId="0" xfId="15" applyNumberFormat="1" applyFont="1" applyFill="1" applyBorder="1" applyAlignment="1">
      <alignment/>
    </xf>
    <xf numFmtId="209" fontId="9" fillId="2" borderId="10" xfId="15" applyNumberFormat="1" applyFont="1" applyFill="1" applyBorder="1" applyAlignment="1">
      <alignment/>
    </xf>
    <xf numFmtId="209" fontId="9" fillId="2" borderId="3" xfId="15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49" fontId="9" fillId="6" borderId="7" xfId="15" applyNumberFormat="1" applyFont="1" applyFill="1" applyBorder="1" applyAlignment="1">
      <alignment horizontal="center"/>
    </xf>
    <xf numFmtId="209" fontId="8" fillId="6" borderId="9" xfId="15" applyNumberFormat="1" applyFont="1" applyFill="1" applyBorder="1" applyAlignment="1">
      <alignment/>
    </xf>
    <xf numFmtId="209" fontId="8" fillId="6" borderId="10" xfId="15" applyNumberFormat="1" applyFont="1" applyFill="1" applyBorder="1" applyAlignment="1">
      <alignment/>
    </xf>
    <xf numFmtId="209" fontId="9" fillId="6" borderId="15" xfId="15" applyNumberFormat="1" applyFont="1" applyFill="1" applyBorder="1" applyAlignment="1">
      <alignment/>
    </xf>
    <xf numFmtId="209" fontId="8" fillId="6" borderId="16" xfId="15" applyNumberFormat="1" applyFont="1" applyFill="1" applyBorder="1" applyAlignment="1">
      <alignment/>
    </xf>
    <xf numFmtId="209" fontId="9" fillId="6" borderId="10" xfId="15" applyNumberFormat="1" applyFont="1" applyFill="1" applyBorder="1" applyAlignment="1">
      <alignment/>
    </xf>
    <xf numFmtId="209" fontId="22" fillId="6" borderId="15" xfId="15" applyNumberFormat="1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88" fontId="4" fillId="0" borderId="7" xfId="15" applyNumberFormat="1" applyFont="1" applyBorder="1" applyAlignment="1">
      <alignment horizontal="center"/>
    </xf>
    <xf numFmtId="188" fontId="4" fillId="0" borderId="18" xfId="15" applyNumberFormat="1" applyFont="1" applyBorder="1" applyAlignment="1">
      <alignment horizontal="center"/>
    </xf>
    <xf numFmtId="188" fontId="4" fillId="0" borderId="0" xfId="15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0" fontId="9" fillId="0" borderId="0" xfId="0" applyFont="1" applyFill="1" applyAlignment="1">
      <alignment horizontal="right"/>
    </xf>
    <xf numFmtId="0" fontId="1" fillId="0" borderId="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8" xfId="0" applyBorder="1" applyAlignment="1">
      <alignment horizontal="left"/>
    </xf>
    <xf numFmtId="188" fontId="4" fillId="0" borderId="0" xfId="15" applyNumberFormat="1" applyFont="1" applyAlignment="1">
      <alignment horizontal="left"/>
    </xf>
    <xf numFmtId="201" fontId="4" fillId="0" borderId="0" xfId="15" applyNumberFormat="1" applyFont="1" applyAlignment="1">
      <alignment horizontal="center" wrapText="1"/>
    </xf>
    <xf numFmtId="0" fontId="3" fillId="0" borderId="0" xfId="0" applyFont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3" fontId="1" fillId="0" borderId="0" xfId="15" applyFont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206" fontId="6" fillId="0" borderId="0" xfId="15" applyNumberFormat="1" applyFont="1" applyBorder="1" applyAlignment="1">
      <alignment horizontal="center"/>
    </xf>
    <xf numFmtId="206" fontId="6" fillId="0" borderId="4" xfId="15" applyNumberFormat="1" applyFont="1" applyBorder="1" applyAlignment="1">
      <alignment horizontal="center"/>
    </xf>
    <xf numFmtId="206" fontId="6" fillId="0" borderId="0" xfId="15" applyNumberFormat="1" applyFont="1" applyBorder="1" applyAlignment="1">
      <alignment horizontal="left"/>
    </xf>
    <xf numFmtId="206" fontId="15" fillId="0" borderId="0" xfId="15" applyNumberFormat="1" applyFont="1" applyBorder="1" applyAlignment="1">
      <alignment horizontal="center"/>
    </xf>
    <xf numFmtId="206" fontId="15" fillId="0" borderId="4" xfId="15" applyNumberFormat="1" applyFont="1" applyBorder="1" applyAlignment="1">
      <alignment horizontal="center"/>
    </xf>
    <xf numFmtId="206" fontId="6" fillId="0" borderId="4" xfId="15" applyNumberFormat="1" applyFont="1" applyBorder="1" applyAlignment="1">
      <alignment horizontal="left"/>
    </xf>
    <xf numFmtId="206" fontId="6" fillId="0" borderId="22" xfId="15" applyNumberFormat="1" applyFont="1" applyBorder="1" applyAlignment="1">
      <alignment horizontal="center"/>
    </xf>
    <xf numFmtId="206" fontId="6" fillId="0" borderId="23" xfId="15" applyNumberFormat="1" applyFont="1" applyBorder="1" applyAlignment="1">
      <alignment horizontal="center"/>
    </xf>
    <xf numFmtId="206" fontId="6" fillId="0" borderId="24" xfId="15" applyNumberFormat="1" applyFont="1" applyBorder="1" applyAlignment="1">
      <alignment horizontal="center"/>
    </xf>
    <xf numFmtId="206" fontId="6" fillId="0" borderId="12" xfId="15" applyNumberFormat="1" applyFont="1" applyBorder="1" applyAlignment="1">
      <alignment horizontal="center"/>
    </xf>
    <xf numFmtId="206" fontId="6" fillId="0" borderId="8" xfId="15" applyNumberFormat="1" applyFont="1" applyBorder="1" applyAlignment="1">
      <alignment horizontal="center"/>
    </xf>
    <xf numFmtId="206" fontId="6" fillId="0" borderId="3" xfId="15" applyNumberFormat="1" applyFont="1" applyBorder="1" applyAlignment="1">
      <alignment horizontal="center"/>
    </xf>
    <xf numFmtId="206" fontId="6" fillId="0" borderId="25" xfId="15" applyNumberFormat="1" applyFont="1" applyBorder="1" applyAlignment="1">
      <alignment horizontal="center"/>
    </xf>
    <xf numFmtId="206" fontId="6" fillId="0" borderId="26" xfId="15" applyNumberFormat="1" applyFont="1" applyBorder="1" applyAlignment="1">
      <alignment horizontal="center"/>
    </xf>
    <xf numFmtId="206" fontId="6" fillId="0" borderId="27" xfId="15" applyNumberFormat="1" applyFont="1" applyBorder="1" applyAlignment="1">
      <alignment horizontal="center"/>
    </xf>
    <xf numFmtId="206" fontId="6" fillId="0" borderId="21" xfId="15" applyNumberFormat="1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43" fontId="15" fillId="0" borderId="0" xfId="15" applyFont="1" applyBorder="1" applyAlignment="1">
      <alignment horizontal="right"/>
    </xf>
    <xf numFmtId="43" fontId="15" fillId="0" borderId="0" xfId="15" applyFont="1" applyBorder="1" applyAlignment="1">
      <alignment horizontal="center"/>
    </xf>
    <xf numFmtId="0" fontId="30" fillId="0" borderId="0" xfId="0" applyFont="1" applyAlignment="1">
      <alignment horizontal="left"/>
    </xf>
    <xf numFmtId="0" fontId="6" fillId="0" borderId="12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2" xfId="0" applyFont="1" applyBorder="1" applyAlignment="1">
      <alignment/>
    </xf>
    <xf numFmtId="0" fontId="13" fillId="0" borderId="2" xfId="0" applyFont="1" applyBorder="1" applyAlignment="1">
      <alignment horizontal="left"/>
    </xf>
    <xf numFmtId="0" fontId="36" fillId="0" borderId="2" xfId="0" applyFont="1" applyBorder="1" applyAlignment="1">
      <alignment horizontal="left"/>
    </xf>
    <xf numFmtId="0" fontId="36" fillId="0" borderId="6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6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04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0</xdr:row>
      <xdr:rowOff>0</xdr:rowOff>
    </xdr:from>
    <xdr:to>
      <xdr:col>4</xdr:col>
      <xdr:colOff>504825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37197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3</xdr:col>
      <xdr:colOff>247650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" y="0"/>
          <a:ext cx="2085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ผู้จัดทำ</a:t>
          </a:r>
        </a:p>
      </xdr:txBody>
    </xdr:sp>
    <xdr:clientData/>
  </xdr:twoCellAnchor>
  <xdr:twoCellAnchor>
    <xdr:from>
      <xdr:col>3</xdr:col>
      <xdr:colOff>266700</xdr:colOff>
      <xdr:row>0</xdr:row>
      <xdr:rowOff>0</xdr:rowOff>
    </xdr:from>
    <xdr:to>
      <xdr:col>4</xdr:col>
      <xdr:colOff>485775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124075" y="0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ผู้อนุมัติ</a:t>
          </a:r>
        </a:p>
      </xdr:txBody>
    </xdr:sp>
    <xdr:clientData/>
  </xdr:twoCellAnchor>
  <xdr:twoCellAnchor>
    <xdr:from>
      <xdr:col>4</xdr:col>
      <xdr:colOff>514350</xdr:colOff>
      <xdr:row>0</xdr:row>
      <xdr:rowOff>0</xdr:rowOff>
    </xdr:from>
    <xdr:to>
      <xdr:col>4</xdr:col>
      <xdr:colOff>514350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438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8</xdr:col>
      <xdr:colOff>285750</xdr:colOff>
      <xdr:row>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391025" y="0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ผู้บันทึกบัญชี</a:t>
          </a:r>
        </a:p>
      </xdr:txBody>
    </xdr:sp>
    <xdr:clientData/>
  </xdr:twoCellAnchor>
  <xdr:twoCellAnchor>
    <xdr:from>
      <xdr:col>3</xdr:col>
      <xdr:colOff>352425</xdr:colOff>
      <xdr:row>27</xdr:row>
      <xdr:rowOff>304800</xdr:rowOff>
    </xdr:from>
    <xdr:to>
      <xdr:col>3</xdr:col>
      <xdr:colOff>352425</xdr:colOff>
      <xdr:row>30</xdr:row>
      <xdr:rowOff>304800</xdr:rowOff>
    </xdr:to>
    <xdr:sp>
      <xdr:nvSpPr>
        <xdr:cNvPr id="7" name="Line 7"/>
        <xdr:cNvSpPr>
          <a:spLocks/>
        </xdr:cNvSpPr>
      </xdr:nvSpPr>
      <xdr:spPr>
        <a:xfrm>
          <a:off x="2209800" y="8791575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28</xdr:row>
      <xdr:rowOff>9525</xdr:rowOff>
    </xdr:from>
    <xdr:to>
      <xdr:col>4</xdr:col>
      <xdr:colOff>504825</xdr:colOff>
      <xdr:row>31</xdr:row>
      <xdr:rowOff>0</xdr:rowOff>
    </xdr:to>
    <xdr:sp>
      <xdr:nvSpPr>
        <xdr:cNvPr id="8" name="Line 8"/>
        <xdr:cNvSpPr>
          <a:spLocks/>
        </xdr:cNvSpPr>
      </xdr:nvSpPr>
      <xdr:spPr>
        <a:xfrm>
          <a:off x="4371975" y="8810625"/>
          <a:ext cx="0" cy="9334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0</xdr:rowOff>
    </xdr:from>
    <xdr:to>
      <xdr:col>3</xdr:col>
      <xdr:colOff>247650</xdr:colOff>
      <xdr:row>29</xdr:row>
      <xdr:rowOff>19050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9050" y="8801100"/>
          <a:ext cx="2085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ผู้จัดทำ</a:t>
          </a:r>
        </a:p>
      </xdr:txBody>
    </xdr:sp>
    <xdr:clientData/>
  </xdr:twoCellAnchor>
  <xdr:twoCellAnchor>
    <xdr:from>
      <xdr:col>3</xdr:col>
      <xdr:colOff>285750</xdr:colOff>
      <xdr:row>28</xdr:row>
      <xdr:rowOff>0</xdr:rowOff>
    </xdr:from>
    <xdr:to>
      <xdr:col>4</xdr:col>
      <xdr:colOff>504825</xdr:colOff>
      <xdr:row>29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2143125" y="8801100"/>
          <a:ext cx="2228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ผู้อนุมัติ</a:t>
          </a:r>
        </a:p>
      </xdr:txBody>
    </xdr:sp>
    <xdr:clientData/>
  </xdr:twoCellAnchor>
  <xdr:twoCellAnchor>
    <xdr:from>
      <xdr:col>4</xdr:col>
      <xdr:colOff>361950</xdr:colOff>
      <xdr:row>28</xdr:row>
      <xdr:rowOff>9525</xdr:rowOff>
    </xdr:from>
    <xdr:to>
      <xdr:col>4</xdr:col>
      <xdr:colOff>361950</xdr:colOff>
      <xdr:row>31</xdr:row>
      <xdr:rowOff>0</xdr:rowOff>
    </xdr:to>
    <xdr:sp>
      <xdr:nvSpPr>
        <xdr:cNvPr id="11" name="Line 11"/>
        <xdr:cNvSpPr>
          <a:spLocks/>
        </xdr:cNvSpPr>
      </xdr:nvSpPr>
      <xdr:spPr>
        <a:xfrm>
          <a:off x="4229100" y="8810625"/>
          <a:ext cx="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28</xdr:row>
      <xdr:rowOff>28575</xdr:rowOff>
    </xdr:from>
    <xdr:to>
      <xdr:col>8</xdr:col>
      <xdr:colOff>333375</xdr:colOff>
      <xdr:row>29</xdr:row>
      <xdr:rowOff>28575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4438650" y="8829675"/>
          <a:ext cx="2228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ผู้บันทึกบัญชี</a:t>
          </a:r>
        </a:p>
      </xdr:txBody>
    </xdr:sp>
    <xdr:clientData/>
  </xdr:twoCellAnchor>
  <xdr:twoCellAnchor>
    <xdr:from>
      <xdr:col>3</xdr:col>
      <xdr:colOff>190500</xdr:colOff>
      <xdr:row>34</xdr:row>
      <xdr:rowOff>0</xdr:rowOff>
    </xdr:from>
    <xdr:to>
      <xdr:col>3</xdr:col>
      <xdr:colOff>190500</xdr:colOff>
      <xdr:row>34</xdr:row>
      <xdr:rowOff>0</xdr:rowOff>
    </xdr:to>
    <xdr:sp>
      <xdr:nvSpPr>
        <xdr:cNvPr id="13" name="Line 13"/>
        <xdr:cNvSpPr>
          <a:spLocks/>
        </xdr:cNvSpPr>
      </xdr:nvSpPr>
      <xdr:spPr>
        <a:xfrm>
          <a:off x="2047875" y="1068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34</xdr:row>
      <xdr:rowOff>0</xdr:rowOff>
    </xdr:from>
    <xdr:to>
      <xdr:col>4</xdr:col>
      <xdr:colOff>504825</xdr:colOff>
      <xdr:row>34</xdr:row>
      <xdr:rowOff>0</xdr:rowOff>
    </xdr:to>
    <xdr:sp>
      <xdr:nvSpPr>
        <xdr:cNvPr id="14" name="Line 14"/>
        <xdr:cNvSpPr>
          <a:spLocks/>
        </xdr:cNvSpPr>
      </xdr:nvSpPr>
      <xdr:spPr>
        <a:xfrm>
          <a:off x="4371975" y="10687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34</xdr:row>
      <xdr:rowOff>0</xdr:rowOff>
    </xdr:from>
    <xdr:to>
      <xdr:col>3</xdr:col>
      <xdr:colOff>247650</xdr:colOff>
      <xdr:row>34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19050" y="10687050"/>
          <a:ext cx="2085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ผู้จัดทำ</a:t>
          </a:r>
        </a:p>
      </xdr:txBody>
    </xdr:sp>
    <xdr:clientData/>
  </xdr:twoCellAnchor>
  <xdr:twoCellAnchor>
    <xdr:from>
      <xdr:col>3</xdr:col>
      <xdr:colOff>266700</xdr:colOff>
      <xdr:row>34</xdr:row>
      <xdr:rowOff>0</xdr:rowOff>
    </xdr:from>
    <xdr:to>
      <xdr:col>4</xdr:col>
      <xdr:colOff>485775</xdr:colOff>
      <xdr:row>34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2124075" y="10687050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ผู้อนุมัติ</a:t>
          </a:r>
        </a:p>
      </xdr:txBody>
    </xdr:sp>
    <xdr:clientData/>
  </xdr:twoCellAnchor>
  <xdr:twoCellAnchor>
    <xdr:from>
      <xdr:col>4</xdr:col>
      <xdr:colOff>514350</xdr:colOff>
      <xdr:row>34</xdr:row>
      <xdr:rowOff>0</xdr:rowOff>
    </xdr:from>
    <xdr:to>
      <xdr:col>4</xdr:col>
      <xdr:colOff>514350</xdr:colOff>
      <xdr:row>34</xdr:row>
      <xdr:rowOff>0</xdr:rowOff>
    </xdr:to>
    <xdr:sp>
      <xdr:nvSpPr>
        <xdr:cNvPr id="17" name="Line 17"/>
        <xdr:cNvSpPr>
          <a:spLocks/>
        </xdr:cNvSpPr>
      </xdr:nvSpPr>
      <xdr:spPr>
        <a:xfrm>
          <a:off x="4381500" y="1068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34</xdr:row>
      <xdr:rowOff>0</xdr:rowOff>
    </xdr:from>
    <xdr:to>
      <xdr:col>8</xdr:col>
      <xdr:colOff>285750</xdr:colOff>
      <xdr:row>34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4391025" y="10687050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ผู้บันทึกบัญชี</a:t>
          </a:r>
        </a:p>
      </xdr:txBody>
    </xdr:sp>
    <xdr:clientData/>
  </xdr:twoCellAnchor>
  <xdr:twoCellAnchor>
    <xdr:from>
      <xdr:col>3</xdr:col>
      <xdr:colOff>190500</xdr:colOff>
      <xdr:row>34</xdr:row>
      <xdr:rowOff>0</xdr:rowOff>
    </xdr:from>
    <xdr:to>
      <xdr:col>3</xdr:col>
      <xdr:colOff>190500</xdr:colOff>
      <xdr:row>34</xdr:row>
      <xdr:rowOff>0</xdr:rowOff>
    </xdr:to>
    <xdr:sp>
      <xdr:nvSpPr>
        <xdr:cNvPr id="19" name="Line 19"/>
        <xdr:cNvSpPr>
          <a:spLocks/>
        </xdr:cNvSpPr>
      </xdr:nvSpPr>
      <xdr:spPr>
        <a:xfrm>
          <a:off x="2047875" y="1068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34</xdr:row>
      <xdr:rowOff>0</xdr:rowOff>
    </xdr:from>
    <xdr:to>
      <xdr:col>4</xdr:col>
      <xdr:colOff>504825</xdr:colOff>
      <xdr:row>34</xdr:row>
      <xdr:rowOff>0</xdr:rowOff>
    </xdr:to>
    <xdr:sp>
      <xdr:nvSpPr>
        <xdr:cNvPr id="20" name="Line 20"/>
        <xdr:cNvSpPr>
          <a:spLocks/>
        </xdr:cNvSpPr>
      </xdr:nvSpPr>
      <xdr:spPr>
        <a:xfrm>
          <a:off x="4371975" y="10687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34</xdr:row>
      <xdr:rowOff>0</xdr:rowOff>
    </xdr:from>
    <xdr:to>
      <xdr:col>3</xdr:col>
      <xdr:colOff>247650</xdr:colOff>
      <xdr:row>34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19050" y="10687050"/>
          <a:ext cx="2085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ผู้จัดทำ</a:t>
          </a:r>
        </a:p>
      </xdr:txBody>
    </xdr:sp>
    <xdr:clientData/>
  </xdr:twoCellAnchor>
  <xdr:twoCellAnchor>
    <xdr:from>
      <xdr:col>3</xdr:col>
      <xdr:colOff>266700</xdr:colOff>
      <xdr:row>34</xdr:row>
      <xdr:rowOff>0</xdr:rowOff>
    </xdr:from>
    <xdr:to>
      <xdr:col>4</xdr:col>
      <xdr:colOff>485775</xdr:colOff>
      <xdr:row>34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124075" y="10687050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ผู้อนุมัติ</a:t>
          </a:r>
        </a:p>
      </xdr:txBody>
    </xdr:sp>
    <xdr:clientData/>
  </xdr:twoCellAnchor>
  <xdr:twoCellAnchor>
    <xdr:from>
      <xdr:col>4</xdr:col>
      <xdr:colOff>514350</xdr:colOff>
      <xdr:row>34</xdr:row>
      <xdr:rowOff>0</xdr:rowOff>
    </xdr:from>
    <xdr:to>
      <xdr:col>4</xdr:col>
      <xdr:colOff>514350</xdr:colOff>
      <xdr:row>34</xdr:row>
      <xdr:rowOff>0</xdr:rowOff>
    </xdr:to>
    <xdr:sp>
      <xdr:nvSpPr>
        <xdr:cNvPr id="23" name="Line 23"/>
        <xdr:cNvSpPr>
          <a:spLocks/>
        </xdr:cNvSpPr>
      </xdr:nvSpPr>
      <xdr:spPr>
        <a:xfrm>
          <a:off x="4381500" y="1068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34</xdr:row>
      <xdr:rowOff>0</xdr:rowOff>
    </xdr:from>
    <xdr:to>
      <xdr:col>8</xdr:col>
      <xdr:colOff>285750</xdr:colOff>
      <xdr:row>34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4391025" y="10687050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ผู้บันทึกบัญชี</a:t>
          </a:r>
        </a:p>
      </xdr:txBody>
    </xdr:sp>
    <xdr:clientData/>
  </xdr:twoCellAnchor>
  <xdr:twoCellAnchor>
    <xdr:from>
      <xdr:col>3</xdr:col>
      <xdr:colOff>352425</xdr:colOff>
      <xdr:row>61</xdr:row>
      <xdr:rowOff>304800</xdr:rowOff>
    </xdr:from>
    <xdr:to>
      <xdr:col>3</xdr:col>
      <xdr:colOff>352425</xdr:colOff>
      <xdr:row>64</xdr:row>
      <xdr:rowOff>304800</xdr:rowOff>
    </xdr:to>
    <xdr:sp>
      <xdr:nvSpPr>
        <xdr:cNvPr id="25" name="Line 25"/>
        <xdr:cNvSpPr>
          <a:spLocks/>
        </xdr:cNvSpPr>
      </xdr:nvSpPr>
      <xdr:spPr>
        <a:xfrm>
          <a:off x="2209800" y="19478625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62</xdr:row>
      <xdr:rowOff>9525</xdr:rowOff>
    </xdr:from>
    <xdr:to>
      <xdr:col>4</xdr:col>
      <xdr:colOff>504825</xdr:colOff>
      <xdr:row>65</xdr:row>
      <xdr:rowOff>0</xdr:rowOff>
    </xdr:to>
    <xdr:sp>
      <xdr:nvSpPr>
        <xdr:cNvPr id="26" name="Line 26"/>
        <xdr:cNvSpPr>
          <a:spLocks/>
        </xdr:cNvSpPr>
      </xdr:nvSpPr>
      <xdr:spPr>
        <a:xfrm>
          <a:off x="4371975" y="19497675"/>
          <a:ext cx="0" cy="9334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62</xdr:row>
      <xdr:rowOff>0</xdr:rowOff>
    </xdr:from>
    <xdr:to>
      <xdr:col>3</xdr:col>
      <xdr:colOff>247650</xdr:colOff>
      <xdr:row>63</xdr:row>
      <xdr:rowOff>19050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19050" y="19488150"/>
          <a:ext cx="2085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ผู้จัดทำ</a:t>
          </a:r>
        </a:p>
      </xdr:txBody>
    </xdr:sp>
    <xdr:clientData/>
  </xdr:twoCellAnchor>
  <xdr:twoCellAnchor>
    <xdr:from>
      <xdr:col>3</xdr:col>
      <xdr:colOff>285750</xdr:colOff>
      <xdr:row>62</xdr:row>
      <xdr:rowOff>0</xdr:rowOff>
    </xdr:from>
    <xdr:to>
      <xdr:col>4</xdr:col>
      <xdr:colOff>504825</xdr:colOff>
      <xdr:row>63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143125" y="19488150"/>
          <a:ext cx="2228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ผู้อนุมัติ</a:t>
          </a:r>
        </a:p>
      </xdr:txBody>
    </xdr:sp>
    <xdr:clientData/>
  </xdr:twoCellAnchor>
  <xdr:twoCellAnchor>
    <xdr:from>
      <xdr:col>4</xdr:col>
      <xdr:colOff>361950</xdr:colOff>
      <xdr:row>62</xdr:row>
      <xdr:rowOff>9525</xdr:rowOff>
    </xdr:from>
    <xdr:to>
      <xdr:col>4</xdr:col>
      <xdr:colOff>361950</xdr:colOff>
      <xdr:row>65</xdr:row>
      <xdr:rowOff>0</xdr:rowOff>
    </xdr:to>
    <xdr:sp>
      <xdr:nvSpPr>
        <xdr:cNvPr id="29" name="Line 29"/>
        <xdr:cNvSpPr>
          <a:spLocks/>
        </xdr:cNvSpPr>
      </xdr:nvSpPr>
      <xdr:spPr>
        <a:xfrm>
          <a:off x="4229100" y="19497675"/>
          <a:ext cx="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62</xdr:row>
      <xdr:rowOff>28575</xdr:rowOff>
    </xdr:from>
    <xdr:to>
      <xdr:col>8</xdr:col>
      <xdr:colOff>333375</xdr:colOff>
      <xdr:row>63</xdr:row>
      <xdr:rowOff>28575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4438650" y="19516725"/>
          <a:ext cx="2228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ผู้บันทึกบัญชี</a:t>
          </a:r>
        </a:p>
      </xdr:txBody>
    </xdr:sp>
    <xdr:clientData/>
  </xdr:twoCellAnchor>
  <xdr:twoCellAnchor>
    <xdr:from>
      <xdr:col>3</xdr:col>
      <xdr:colOff>352425</xdr:colOff>
      <xdr:row>68</xdr:row>
      <xdr:rowOff>0</xdr:rowOff>
    </xdr:from>
    <xdr:to>
      <xdr:col>3</xdr:col>
      <xdr:colOff>352425</xdr:colOff>
      <xdr:row>68</xdr:row>
      <xdr:rowOff>0</xdr:rowOff>
    </xdr:to>
    <xdr:sp>
      <xdr:nvSpPr>
        <xdr:cNvPr id="31" name="Line 31"/>
        <xdr:cNvSpPr>
          <a:spLocks/>
        </xdr:cNvSpPr>
      </xdr:nvSpPr>
      <xdr:spPr>
        <a:xfrm>
          <a:off x="2209800" y="2137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68</xdr:row>
      <xdr:rowOff>0</xdr:rowOff>
    </xdr:from>
    <xdr:to>
      <xdr:col>4</xdr:col>
      <xdr:colOff>504825</xdr:colOff>
      <xdr:row>68</xdr:row>
      <xdr:rowOff>0</xdr:rowOff>
    </xdr:to>
    <xdr:sp>
      <xdr:nvSpPr>
        <xdr:cNvPr id="32" name="Line 32"/>
        <xdr:cNvSpPr>
          <a:spLocks/>
        </xdr:cNvSpPr>
      </xdr:nvSpPr>
      <xdr:spPr>
        <a:xfrm>
          <a:off x="4371975" y="213741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68</xdr:row>
      <xdr:rowOff>0</xdr:rowOff>
    </xdr:from>
    <xdr:to>
      <xdr:col>3</xdr:col>
      <xdr:colOff>247650</xdr:colOff>
      <xdr:row>68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19050" y="21374100"/>
          <a:ext cx="2085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ผู้จัดทำ</a:t>
          </a:r>
        </a:p>
      </xdr:txBody>
    </xdr:sp>
    <xdr:clientData/>
  </xdr:twoCellAnchor>
  <xdr:twoCellAnchor>
    <xdr:from>
      <xdr:col>3</xdr:col>
      <xdr:colOff>285750</xdr:colOff>
      <xdr:row>68</xdr:row>
      <xdr:rowOff>0</xdr:rowOff>
    </xdr:from>
    <xdr:to>
      <xdr:col>4</xdr:col>
      <xdr:colOff>504825</xdr:colOff>
      <xdr:row>68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143125" y="21374100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ผู้อนุมัติ</a:t>
          </a:r>
        </a:p>
      </xdr:txBody>
    </xdr:sp>
    <xdr:clientData/>
  </xdr:twoCellAnchor>
  <xdr:twoCellAnchor>
    <xdr:from>
      <xdr:col>4</xdr:col>
      <xdr:colOff>361950</xdr:colOff>
      <xdr:row>68</xdr:row>
      <xdr:rowOff>0</xdr:rowOff>
    </xdr:from>
    <xdr:to>
      <xdr:col>4</xdr:col>
      <xdr:colOff>361950</xdr:colOff>
      <xdr:row>68</xdr:row>
      <xdr:rowOff>0</xdr:rowOff>
    </xdr:to>
    <xdr:sp>
      <xdr:nvSpPr>
        <xdr:cNvPr id="35" name="Line 35"/>
        <xdr:cNvSpPr>
          <a:spLocks/>
        </xdr:cNvSpPr>
      </xdr:nvSpPr>
      <xdr:spPr>
        <a:xfrm>
          <a:off x="4229100" y="2137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68</xdr:row>
      <xdr:rowOff>0</xdr:rowOff>
    </xdr:from>
    <xdr:to>
      <xdr:col>8</xdr:col>
      <xdr:colOff>333375</xdr:colOff>
      <xdr:row>68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4438650" y="21374100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ผู้บันทึกบัญชี</a:t>
          </a:r>
        </a:p>
      </xdr:txBody>
    </xdr:sp>
    <xdr:clientData/>
  </xdr:twoCellAnchor>
  <xdr:twoCellAnchor>
    <xdr:from>
      <xdr:col>3</xdr:col>
      <xdr:colOff>352425</xdr:colOff>
      <xdr:row>68</xdr:row>
      <xdr:rowOff>0</xdr:rowOff>
    </xdr:from>
    <xdr:to>
      <xdr:col>3</xdr:col>
      <xdr:colOff>352425</xdr:colOff>
      <xdr:row>68</xdr:row>
      <xdr:rowOff>0</xdr:rowOff>
    </xdr:to>
    <xdr:sp>
      <xdr:nvSpPr>
        <xdr:cNvPr id="37" name="Line 37"/>
        <xdr:cNvSpPr>
          <a:spLocks/>
        </xdr:cNvSpPr>
      </xdr:nvSpPr>
      <xdr:spPr>
        <a:xfrm>
          <a:off x="2209800" y="2137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68</xdr:row>
      <xdr:rowOff>0</xdr:rowOff>
    </xdr:from>
    <xdr:to>
      <xdr:col>4</xdr:col>
      <xdr:colOff>504825</xdr:colOff>
      <xdr:row>68</xdr:row>
      <xdr:rowOff>0</xdr:rowOff>
    </xdr:to>
    <xdr:sp>
      <xdr:nvSpPr>
        <xdr:cNvPr id="38" name="Line 38"/>
        <xdr:cNvSpPr>
          <a:spLocks/>
        </xdr:cNvSpPr>
      </xdr:nvSpPr>
      <xdr:spPr>
        <a:xfrm>
          <a:off x="4371975" y="213741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68</xdr:row>
      <xdr:rowOff>0</xdr:rowOff>
    </xdr:from>
    <xdr:to>
      <xdr:col>3</xdr:col>
      <xdr:colOff>247650</xdr:colOff>
      <xdr:row>68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9050" y="21374100"/>
          <a:ext cx="2085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ผู้จัดทำ</a:t>
          </a:r>
        </a:p>
      </xdr:txBody>
    </xdr:sp>
    <xdr:clientData/>
  </xdr:twoCellAnchor>
  <xdr:twoCellAnchor>
    <xdr:from>
      <xdr:col>3</xdr:col>
      <xdr:colOff>285750</xdr:colOff>
      <xdr:row>68</xdr:row>
      <xdr:rowOff>0</xdr:rowOff>
    </xdr:from>
    <xdr:to>
      <xdr:col>4</xdr:col>
      <xdr:colOff>504825</xdr:colOff>
      <xdr:row>68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2143125" y="21374100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ผู้อนุมัติ</a:t>
          </a:r>
        </a:p>
      </xdr:txBody>
    </xdr:sp>
    <xdr:clientData/>
  </xdr:twoCellAnchor>
  <xdr:twoCellAnchor>
    <xdr:from>
      <xdr:col>4</xdr:col>
      <xdr:colOff>361950</xdr:colOff>
      <xdr:row>68</xdr:row>
      <xdr:rowOff>0</xdr:rowOff>
    </xdr:from>
    <xdr:to>
      <xdr:col>4</xdr:col>
      <xdr:colOff>361950</xdr:colOff>
      <xdr:row>68</xdr:row>
      <xdr:rowOff>0</xdr:rowOff>
    </xdr:to>
    <xdr:sp>
      <xdr:nvSpPr>
        <xdr:cNvPr id="41" name="Line 41"/>
        <xdr:cNvSpPr>
          <a:spLocks/>
        </xdr:cNvSpPr>
      </xdr:nvSpPr>
      <xdr:spPr>
        <a:xfrm>
          <a:off x="4229100" y="2137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68</xdr:row>
      <xdr:rowOff>0</xdr:rowOff>
    </xdr:from>
    <xdr:to>
      <xdr:col>8</xdr:col>
      <xdr:colOff>333375</xdr:colOff>
      <xdr:row>68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4438650" y="21374100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ผู้บันทึกบัญชี</a:t>
          </a:r>
        </a:p>
      </xdr:txBody>
    </xdr:sp>
    <xdr:clientData/>
  </xdr:twoCellAnchor>
  <xdr:twoCellAnchor>
    <xdr:from>
      <xdr:col>3</xdr:col>
      <xdr:colOff>352425</xdr:colOff>
      <xdr:row>68</xdr:row>
      <xdr:rowOff>0</xdr:rowOff>
    </xdr:from>
    <xdr:to>
      <xdr:col>3</xdr:col>
      <xdr:colOff>352425</xdr:colOff>
      <xdr:row>68</xdr:row>
      <xdr:rowOff>0</xdr:rowOff>
    </xdr:to>
    <xdr:sp>
      <xdr:nvSpPr>
        <xdr:cNvPr id="43" name="Line 43"/>
        <xdr:cNvSpPr>
          <a:spLocks/>
        </xdr:cNvSpPr>
      </xdr:nvSpPr>
      <xdr:spPr>
        <a:xfrm>
          <a:off x="2209800" y="2137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68</xdr:row>
      <xdr:rowOff>0</xdr:rowOff>
    </xdr:from>
    <xdr:to>
      <xdr:col>4</xdr:col>
      <xdr:colOff>504825</xdr:colOff>
      <xdr:row>68</xdr:row>
      <xdr:rowOff>0</xdr:rowOff>
    </xdr:to>
    <xdr:sp>
      <xdr:nvSpPr>
        <xdr:cNvPr id="44" name="Line 44"/>
        <xdr:cNvSpPr>
          <a:spLocks/>
        </xdr:cNvSpPr>
      </xdr:nvSpPr>
      <xdr:spPr>
        <a:xfrm>
          <a:off x="4371975" y="213741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68</xdr:row>
      <xdr:rowOff>0</xdr:rowOff>
    </xdr:from>
    <xdr:to>
      <xdr:col>3</xdr:col>
      <xdr:colOff>247650</xdr:colOff>
      <xdr:row>68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19050" y="21374100"/>
          <a:ext cx="2085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ผู้จัดทำ</a:t>
          </a:r>
        </a:p>
      </xdr:txBody>
    </xdr:sp>
    <xdr:clientData/>
  </xdr:twoCellAnchor>
  <xdr:twoCellAnchor>
    <xdr:from>
      <xdr:col>3</xdr:col>
      <xdr:colOff>285750</xdr:colOff>
      <xdr:row>68</xdr:row>
      <xdr:rowOff>0</xdr:rowOff>
    </xdr:from>
    <xdr:to>
      <xdr:col>4</xdr:col>
      <xdr:colOff>504825</xdr:colOff>
      <xdr:row>68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2143125" y="21374100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ผู้อนุมัติ</a:t>
          </a:r>
        </a:p>
      </xdr:txBody>
    </xdr:sp>
    <xdr:clientData/>
  </xdr:twoCellAnchor>
  <xdr:twoCellAnchor>
    <xdr:from>
      <xdr:col>4</xdr:col>
      <xdr:colOff>361950</xdr:colOff>
      <xdr:row>68</xdr:row>
      <xdr:rowOff>0</xdr:rowOff>
    </xdr:from>
    <xdr:to>
      <xdr:col>4</xdr:col>
      <xdr:colOff>361950</xdr:colOff>
      <xdr:row>68</xdr:row>
      <xdr:rowOff>0</xdr:rowOff>
    </xdr:to>
    <xdr:sp>
      <xdr:nvSpPr>
        <xdr:cNvPr id="47" name="Line 47"/>
        <xdr:cNvSpPr>
          <a:spLocks/>
        </xdr:cNvSpPr>
      </xdr:nvSpPr>
      <xdr:spPr>
        <a:xfrm>
          <a:off x="4229100" y="2137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68</xdr:row>
      <xdr:rowOff>0</xdr:rowOff>
    </xdr:from>
    <xdr:to>
      <xdr:col>8</xdr:col>
      <xdr:colOff>333375</xdr:colOff>
      <xdr:row>68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4438650" y="21374100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ผู้บันทึกบัญชี</a:t>
          </a:r>
        </a:p>
      </xdr:txBody>
    </xdr:sp>
    <xdr:clientData/>
  </xdr:twoCellAnchor>
  <xdr:twoCellAnchor>
    <xdr:from>
      <xdr:col>3</xdr:col>
      <xdr:colOff>352425</xdr:colOff>
      <xdr:row>68</xdr:row>
      <xdr:rowOff>0</xdr:rowOff>
    </xdr:from>
    <xdr:to>
      <xdr:col>3</xdr:col>
      <xdr:colOff>352425</xdr:colOff>
      <xdr:row>68</xdr:row>
      <xdr:rowOff>0</xdr:rowOff>
    </xdr:to>
    <xdr:sp>
      <xdr:nvSpPr>
        <xdr:cNvPr id="49" name="Line 49"/>
        <xdr:cNvSpPr>
          <a:spLocks/>
        </xdr:cNvSpPr>
      </xdr:nvSpPr>
      <xdr:spPr>
        <a:xfrm>
          <a:off x="2209800" y="2137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68</xdr:row>
      <xdr:rowOff>0</xdr:rowOff>
    </xdr:from>
    <xdr:to>
      <xdr:col>4</xdr:col>
      <xdr:colOff>504825</xdr:colOff>
      <xdr:row>68</xdr:row>
      <xdr:rowOff>0</xdr:rowOff>
    </xdr:to>
    <xdr:sp>
      <xdr:nvSpPr>
        <xdr:cNvPr id="50" name="Line 50"/>
        <xdr:cNvSpPr>
          <a:spLocks/>
        </xdr:cNvSpPr>
      </xdr:nvSpPr>
      <xdr:spPr>
        <a:xfrm>
          <a:off x="4371975" y="213741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68</xdr:row>
      <xdr:rowOff>0</xdr:rowOff>
    </xdr:from>
    <xdr:to>
      <xdr:col>3</xdr:col>
      <xdr:colOff>247650</xdr:colOff>
      <xdr:row>68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19050" y="21374100"/>
          <a:ext cx="2085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ผู้จัดทำ</a:t>
          </a:r>
        </a:p>
      </xdr:txBody>
    </xdr:sp>
    <xdr:clientData/>
  </xdr:twoCellAnchor>
  <xdr:twoCellAnchor>
    <xdr:from>
      <xdr:col>3</xdr:col>
      <xdr:colOff>285750</xdr:colOff>
      <xdr:row>68</xdr:row>
      <xdr:rowOff>0</xdr:rowOff>
    </xdr:from>
    <xdr:to>
      <xdr:col>4</xdr:col>
      <xdr:colOff>504825</xdr:colOff>
      <xdr:row>68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2143125" y="21374100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ผู้อนุมัติ</a:t>
          </a:r>
        </a:p>
      </xdr:txBody>
    </xdr:sp>
    <xdr:clientData/>
  </xdr:twoCellAnchor>
  <xdr:twoCellAnchor>
    <xdr:from>
      <xdr:col>4</xdr:col>
      <xdr:colOff>361950</xdr:colOff>
      <xdr:row>68</xdr:row>
      <xdr:rowOff>0</xdr:rowOff>
    </xdr:from>
    <xdr:to>
      <xdr:col>4</xdr:col>
      <xdr:colOff>361950</xdr:colOff>
      <xdr:row>68</xdr:row>
      <xdr:rowOff>0</xdr:rowOff>
    </xdr:to>
    <xdr:sp>
      <xdr:nvSpPr>
        <xdr:cNvPr id="53" name="Line 53"/>
        <xdr:cNvSpPr>
          <a:spLocks/>
        </xdr:cNvSpPr>
      </xdr:nvSpPr>
      <xdr:spPr>
        <a:xfrm>
          <a:off x="4229100" y="2137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68</xdr:row>
      <xdr:rowOff>0</xdr:rowOff>
    </xdr:from>
    <xdr:to>
      <xdr:col>8</xdr:col>
      <xdr:colOff>333375</xdr:colOff>
      <xdr:row>68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4438650" y="21374100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ผู้บันทึกบัญชี</a:t>
          </a:r>
        </a:p>
      </xdr:txBody>
    </xdr:sp>
    <xdr:clientData/>
  </xdr:twoCellAnchor>
  <xdr:twoCellAnchor>
    <xdr:from>
      <xdr:col>3</xdr:col>
      <xdr:colOff>352425</xdr:colOff>
      <xdr:row>68</xdr:row>
      <xdr:rowOff>0</xdr:rowOff>
    </xdr:from>
    <xdr:to>
      <xdr:col>3</xdr:col>
      <xdr:colOff>352425</xdr:colOff>
      <xdr:row>68</xdr:row>
      <xdr:rowOff>0</xdr:rowOff>
    </xdr:to>
    <xdr:sp>
      <xdr:nvSpPr>
        <xdr:cNvPr id="55" name="Line 55"/>
        <xdr:cNvSpPr>
          <a:spLocks/>
        </xdr:cNvSpPr>
      </xdr:nvSpPr>
      <xdr:spPr>
        <a:xfrm>
          <a:off x="2209800" y="2137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68</xdr:row>
      <xdr:rowOff>0</xdr:rowOff>
    </xdr:from>
    <xdr:to>
      <xdr:col>4</xdr:col>
      <xdr:colOff>504825</xdr:colOff>
      <xdr:row>68</xdr:row>
      <xdr:rowOff>0</xdr:rowOff>
    </xdr:to>
    <xdr:sp>
      <xdr:nvSpPr>
        <xdr:cNvPr id="56" name="Line 56"/>
        <xdr:cNvSpPr>
          <a:spLocks/>
        </xdr:cNvSpPr>
      </xdr:nvSpPr>
      <xdr:spPr>
        <a:xfrm>
          <a:off x="4371975" y="213741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68</xdr:row>
      <xdr:rowOff>0</xdr:rowOff>
    </xdr:from>
    <xdr:to>
      <xdr:col>3</xdr:col>
      <xdr:colOff>247650</xdr:colOff>
      <xdr:row>68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19050" y="21374100"/>
          <a:ext cx="2085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ผู้จัดทำ</a:t>
          </a:r>
        </a:p>
      </xdr:txBody>
    </xdr:sp>
    <xdr:clientData/>
  </xdr:twoCellAnchor>
  <xdr:twoCellAnchor>
    <xdr:from>
      <xdr:col>3</xdr:col>
      <xdr:colOff>285750</xdr:colOff>
      <xdr:row>68</xdr:row>
      <xdr:rowOff>0</xdr:rowOff>
    </xdr:from>
    <xdr:to>
      <xdr:col>4</xdr:col>
      <xdr:colOff>504825</xdr:colOff>
      <xdr:row>68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2143125" y="21374100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ผู้อนุมัติ</a:t>
          </a:r>
        </a:p>
      </xdr:txBody>
    </xdr:sp>
    <xdr:clientData/>
  </xdr:twoCellAnchor>
  <xdr:twoCellAnchor>
    <xdr:from>
      <xdr:col>4</xdr:col>
      <xdr:colOff>361950</xdr:colOff>
      <xdr:row>68</xdr:row>
      <xdr:rowOff>0</xdr:rowOff>
    </xdr:from>
    <xdr:to>
      <xdr:col>4</xdr:col>
      <xdr:colOff>361950</xdr:colOff>
      <xdr:row>68</xdr:row>
      <xdr:rowOff>0</xdr:rowOff>
    </xdr:to>
    <xdr:sp>
      <xdr:nvSpPr>
        <xdr:cNvPr id="59" name="Line 59"/>
        <xdr:cNvSpPr>
          <a:spLocks/>
        </xdr:cNvSpPr>
      </xdr:nvSpPr>
      <xdr:spPr>
        <a:xfrm>
          <a:off x="4229100" y="2137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68</xdr:row>
      <xdr:rowOff>0</xdr:rowOff>
    </xdr:from>
    <xdr:to>
      <xdr:col>8</xdr:col>
      <xdr:colOff>333375</xdr:colOff>
      <xdr:row>68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4438650" y="21374100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ผู้บันทึกบัญชี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41</xdr:row>
      <xdr:rowOff>9525</xdr:rowOff>
    </xdr:from>
    <xdr:to>
      <xdr:col>4</xdr:col>
      <xdr:colOff>504825</xdr:colOff>
      <xdr:row>44</xdr:row>
      <xdr:rowOff>0</xdr:rowOff>
    </xdr:to>
    <xdr:sp>
      <xdr:nvSpPr>
        <xdr:cNvPr id="1" name="Line 5"/>
        <xdr:cNvSpPr>
          <a:spLocks/>
        </xdr:cNvSpPr>
      </xdr:nvSpPr>
      <xdr:spPr>
        <a:xfrm>
          <a:off x="4505325" y="9753600"/>
          <a:ext cx="0" cy="9334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742950</xdr:colOff>
      <xdr:row>39</xdr:row>
      <xdr:rowOff>304800</xdr:rowOff>
    </xdr:from>
    <xdr:to>
      <xdr:col>3</xdr:col>
      <xdr:colOff>742950</xdr:colOff>
      <xdr:row>42</xdr:row>
      <xdr:rowOff>304800</xdr:rowOff>
    </xdr:to>
    <xdr:sp>
      <xdr:nvSpPr>
        <xdr:cNvPr id="2" name="Line 10"/>
        <xdr:cNvSpPr>
          <a:spLocks/>
        </xdr:cNvSpPr>
      </xdr:nvSpPr>
      <xdr:spPr>
        <a:xfrm>
          <a:off x="2190750" y="9420225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40</xdr:row>
      <xdr:rowOff>9525</xdr:rowOff>
    </xdr:from>
    <xdr:to>
      <xdr:col>4</xdr:col>
      <xdr:colOff>504825</xdr:colOff>
      <xdr:row>43</xdr:row>
      <xdr:rowOff>0</xdr:rowOff>
    </xdr:to>
    <xdr:sp>
      <xdr:nvSpPr>
        <xdr:cNvPr id="3" name="Line 11"/>
        <xdr:cNvSpPr>
          <a:spLocks/>
        </xdr:cNvSpPr>
      </xdr:nvSpPr>
      <xdr:spPr>
        <a:xfrm>
          <a:off x="4505325" y="9439275"/>
          <a:ext cx="0" cy="9334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40</xdr:row>
      <xdr:rowOff>0</xdr:rowOff>
    </xdr:from>
    <xdr:to>
      <xdr:col>3</xdr:col>
      <xdr:colOff>704850</xdr:colOff>
      <xdr:row>41</xdr:row>
      <xdr:rowOff>19050</xdr:rowOff>
    </xdr:to>
    <xdr:sp>
      <xdr:nvSpPr>
        <xdr:cNvPr id="4" name="TextBox 12"/>
        <xdr:cNvSpPr txBox="1">
          <a:spLocks noChangeArrowheads="1"/>
        </xdr:cNvSpPr>
      </xdr:nvSpPr>
      <xdr:spPr>
        <a:xfrm>
          <a:off x="19050" y="9429750"/>
          <a:ext cx="21336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ผู้จัดทำ</a:t>
          </a:r>
        </a:p>
      </xdr:txBody>
    </xdr:sp>
    <xdr:clientData/>
  </xdr:twoCellAnchor>
  <xdr:twoCellAnchor>
    <xdr:from>
      <xdr:col>3</xdr:col>
      <xdr:colOff>752475</xdr:colOff>
      <xdr:row>40</xdr:row>
      <xdr:rowOff>0</xdr:rowOff>
    </xdr:from>
    <xdr:to>
      <xdr:col>4</xdr:col>
      <xdr:colOff>419100</xdr:colOff>
      <xdr:row>41</xdr:row>
      <xdr:rowOff>0</xdr:rowOff>
    </xdr:to>
    <xdr:sp>
      <xdr:nvSpPr>
        <xdr:cNvPr id="5" name="TextBox 13"/>
        <xdr:cNvSpPr txBox="1">
          <a:spLocks noChangeArrowheads="1"/>
        </xdr:cNvSpPr>
      </xdr:nvSpPr>
      <xdr:spPr>
        <a:xfrm>
          <a:off x="2200275" y="9429750"/>
          <a:ext cx="2219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ผู้อนุมัติ</a:t>
          </a:r>
        </a:p>
      </xdr:txBody>
    </xdr:sp>
    <xdr:clientData/>
  </xdr:twoCellAnchor>
  <xdr:twoCellAnchor>
    <xdr:from>
      <xdr:col>4</xdr:col>
      <xdr:colOff>447675</xdr:colOff>
      <xdr:row>40</xdr:row>
      <xdr:rowOff>9525</xdr:rowOff>
    </xdr:from>
    <xdr:to>
      <xdr:col>4</xdr:col>
      <xdr:colOff>447675</xdr:colOff>
      <xdr:row>43</xdr:row>
      <xdr:rowOff>0</xdr:rowOff>
    </xdr:to>
    <xdr:sp>
      <xdr:nvSpPr>
        <xdr:cNvPr id="6" name="Line 14"/>
        <xdr:cNvSpPr>
          <a:spLocks/>
        </xdr:cNvSpPr>
      </xdr:nvSpPr>
      <xdr:spPr>
        <a:xfrm>
          <a:off x="4448175" y="9439275"/>
          <a:ext cx="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40</xdr:row>
      <xdr:rowOff>9525</xdr:rowOff>
    </xdr:from>
    <xdr:to>
      <xdr:col>8</xdr:col>
      <xdr:colOff>285750</xdr:colOff>
      <xdr:row>41</xdr:row>
      <xdr:rowOff>9525</xdr:rowOff>
    </xdr:to>
    <xdr:sp>
      <xdr:nvSpPr>
        <xdr:cNvPr id="7" name="TextBox 15"/>
        <xdr:cNvSpPr txBox="1">
          <a:spLocks noChangeArrowheads="1"/>
        </xdr:cNvSpPr>
      </xdr:nvSpPr>
      <xdr:spPr>
        <a:xfrm>
          <a:off x="4524375" y="9439275"/>
          <a:ext cx="22479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ผู้บันทึกบัญชี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42</xdr:row>
      <xdr:rowOff>0</xdr:rowOff>
    </xdr:from>
    <xdr:to>
      <xdr:col>3</xdr:col>
      <xdr:colOff>333375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>
          <a:off x="2190750" y="9429750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42</xdr:row>
      <xdr:rowOff>9525</xdr:rowOff>
    </xdr:from>
    <xdr:to>
      <xdr:col>4</xdr:col>
      <xdr:colOff>485775</xdr:colOff>
      <xdr:row>45</xdr:row>
      <xdr:rowOff>0</xdr:rowOff>
    </xdr:to>
    <xdr:sp>
      <xdr:nvSpPr>
        <xdr:cNvPr id="2" name="Line 2"/>
        <xdr:cNvSpPr>
          <a:spLocks/>
        </xdr:cNvSpPr>
      </xdr:nvSpPr>
      <xdr:spPr>
        <a:xfrm>
          <a:off x="4533900" y="9439275"/>
          <a:ext cx="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304800</xdr:rowOff>
    </xdr:from>
    <xdr:to>
      <xdr:col>3</xdr:col>
      <xdr:colOff>238125</xdr:colOff>
      <xdr:row>42</xdr:row>
      <xdr:rowOff>295275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9105900"/>
          <a:ext cx="20955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ผู้จัดทำ</a:t>
          </a:r>
        </a:p>
      </xdr:txBody>
    </xdr:sp>
    <xdr:clientData/>
  </xdr:twoCellAnchor>
  <xdr:oneCellAnchor>
    <xdr:from>
      <xdr:col>3</xdr:col>
      <xdr:colOff>323850</xdr:colOff>
      <xdr:row>42</xdr:row>
      <xdr:rowOff>38100</xdr:rowOff>
    </xdr:from>
    <xdr:ext cx="2419350" cy="276225"/>
    <xdr:sp>
      <xdr:nvSpPr>
        <xdr:cNvPr id="4" name="TextBox 4"/>
        <xdr:cNvSpPr txBox="1">
          <a:spLocks noChangeArrowheads="1"/>
        </xdr:cNvSpPr>
      </xdr:nvSpPr>
      <xdr:spPr>
        <a:xfrm>
          <a:off x="2181225" y="9467850"/>
          <a:ext cx="24193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ผู้อนุมัติ</a:t>
          </a:r>
        </a:p>
      </xdr:txBody>
    </xdr:sp>
    <xdr:clientData/>
  </xdr:oneCellAnchor>
  <xdr:oneCellAnchor>
    <xdr:from>
      <xdr:col>4</xdr:col>
      <xdr:colOff>542925</xdr:colOff>
      <xdr:row>42</xdr:row>
      <xdr:rowOff>9525</xdr:rowOff>
    </xdr:from>
    <xdr:ext cx="2162175" cy="304800"/>
    <xdr:sp>
      <xdr:nvSpPr>
        <xdr:cNvPr id="5" name="TextBox 5"/>
        <xdr:cNvSpPr txBox="1">
          <a:spLocks noChangeArrowheads="1"/>
        </xdr:cNvSpPr>
      </xdr:nvSpPr>
      <xdr:spPr>
        <a:xfrm>
          <a:off x="4591050" y="9439275"/>
          <a:ext cx="21621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ผู้บันทึกบัญชี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752475</xdr:colOff>
      <xdr:row>45</xdr:row>
      <xdr:rowOff>304800</xdr:rowOff>
    </xdr:from>
    <xdr:to>
      <xdr:col>3</xdr:col>
      <xdr:colOff>752475</xdr:colOff>
      <xdr:row>48</xdr:row>
      <xdr:rowOff>304800</xdr:rowOff>
    </xdr:to>
    <xdr:sp>
      <xdr:nvSpPr>
        <xdr:cNvPr id="1" name="Line 1"/>
        <xdr:cNvSpPr>
          <a:spLocks/>
        </xdr:cNvSpPr>
      </xdr:nvSpPr>
      <xdr:spPr>
        <a:xfrm>
          <a:off x="2076450" y="9410700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333375</xdr:colOff>
      <xdr:row>45</xdr:row>
      <xdr:rowOff>304800</xdr:rowOff>
    </xdr:from>
    <xdr:to>
      <xdr:col>4</xdr:col>
      <xdr:colOff>333375</xdr:colOff>
      <xdr:row>48</xdr:row>
      <xdr:rowOff>295275</xdr:rowOff>
    </xdr:to>
    <xdr:sp>
      <xdr:nvSpPr>
        <xdr:cNvPr id="2" name="Line 2"/>
        <xdr:cNvSpPr>
          <a:spLocks/>
        </xdr:cNvSpPr>
      </xdr:nvSpPr>
      <xdr:spPr>
        <a:xfrm>
          <a:off x="4667250" y="9410700"/>
          <a:ext cx="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46</xdr:row>
      <xdr:rowOff>38100</xdr:rowOff>
    </xdr:from>
    <xdr:to>
      <xdr:col>3</xdr:col>
      <xdr:colOff>428625</xdr:colOff>
      <xdr:row>47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6675" y="9458325"/>
          <a:ext cx="16859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ผู้จัดทำ</a:t>
          </a:r>
        </a:p>
      </xdr:txBody>
    </xdr:sp>
    <xdr:clientData/>
  </xdr:twoCellAnchor>
  <xdr:twoCellAnchor>
    <xdr:from>
      <xdr:col>3</xdr:col>
      <xdr:colOff>523875</xdr:colOff>
      <xdr:row>46</xdr:row>
      <xdr:rowOff>0</xdr:rowOff>
    </xdr:from>
    <xdr:to>
      <xdr:col>4</xdr:col>
      <xdr:colOff>238125</xdr:colOff>
      <xdr:row>47</xdr:row>
      <xdr:rowOff>28575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847850" y="9420225"/>
          <a:ext cx="27241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ผู้อนุมัติ</a:t>
          </a:r>
        </a:p>
      </xdr:txBody>
    </xdr:sp>
    <xdr:clientData/>
  </xdr:twoCellAnchor>
  <xdr:twoCellAnchor>
    <xdr:from>
      <xdr:col>4</xdr:col>
      <xdr:colOff>342900</xdr:colOff>
      <xdr:row>46</xdr:row>
      <xdr:rowOff>28575</xdr:rowOff>
    </xdr:from>
    <xdr:to>
      <xdr:col>8</xdr:col>
      <xdr:colOff>238125</xdr:colOff>
      <xdr:row>47</xdr:row>
      <xdr:rowOff>38100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676775" y="9448800"/>
          <a:ext cx="21431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ผู้บันทึกบัญชี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266700</xdr:colOff>
      <xdr:row>11</xdr:row>
      <xdr:rowOff>9525</xdr:rowOff>
    </xdr:from>
    <xdr:to>
      <xdr:col>17</xdr:col>
      <xdr:colOff>476250</xdr:colOff>
      <xdr:row>17</xdr:row>
      <xdr:rowOff>238125</xdr:rowOff>
    </xdr:to>
    <xdr:sp>
      <xdr:nvSpPr>
        <xdr:cNvPr id="1" name="AutoShape 3"/>
        <xdr:cNvSpPr>
          <a:spLocks/>
        </xdr:cNvSpPr>
      </xdr:nvSpPr>
      <xdr:spPr>
        <a:xfrm>
          <a:off x="6972300" y="3409950"/>
          <a:ext cx="0" cy="2000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20</xdr:row>
      <xdr:rowOff>95250</xdr:rowOff>
    </xdr:from>
    <xdr:to>
      <xdr:col>17</xdr:col>
      <xdr:colOff>552450</xdr:colOff>
      <xdr:row>25</xdr:row>
      <xdr:rowOff>266700</xdr:rowOff>
    </xdr:to>
    <xdr:sp>
      <xdr:nvSpPr>
        <xdr:cNvPr id="2" name="AutoShape 4"/>
        <xdr:cNvSpPr>
          <a:spLocks/>
        </xdr:cNvSpPr>
      </xdr:nvSpPr>
      <xdr:spPr>
        <a:xfrm>
          <a:off x="6972300" y="6172200"/>
          <a:ext cx="0" cy="1057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142875</xdr:colOff>
      <xdr:row>56</xdr:row>
      <xdr:rowOff>38100</xdr:rowOff>
    </xdr:from>
    <xdr:to>
      <xdr:col>17</xdr:col>
      <xdr:colOff>447675</xdr:colOff>
      <xdr:row>66</xdr:row>
      <xdr:rowOff>200025</xdr:rowOff>
    </xdr:to>
    <xdr:sp>
      <xdr:nvSpPr>
        <xdr:cNvPr id="3" name="AutoShape 5"/>
        <xdr:cNvSpPr>
          <a:spLocks/>
        </xdr:cNvSpPr>
      </xdr:nvSpPr>
      <xdr:spPr>
        <a:xfrm>
          <a:off x="6972300" y="12906375"/>
          <a:ext cx="0" cy="3019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209550</xdr:colOff>
      <xdr:row>69</xdr:row>
      <xdr:rowOff>85725</xdr:rowOff>
    </xdr:from>
    <xdr:to>
      <xdr:col>17</xdr:col>
      <xdr:colOff>342900</xdr:colOff>
      <xdr:row>78</xdr:row>
      <xdr:rowOff>9525</xdr:rowOff>
    </xdr:to>
    <xdr:sp>
      <xdr:nvSpPr>
        <xdr:cNvPr id="4" name="AutoShape 6"/>
        <xdr:cNvSpPr>
          <a:spLocks/>
        </xdr:cNvSpPr>
      </xdr:nvSpPr>
      <xdr:spPr>
        <a:xfrm>
          <a:off x="6972300" y="16668750"/>
          <a:ext cx="0" cy="1638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30</xdr:row>
      <xdr:rowOff>0</xdr:rowOff>
    </xdr:from>
    <xdr:to>
      <xdr:col>3</xdr:col>
      <xdr:colOff>371475</xdr:colOff>
      <xdr:row>34</xdr:row>
      <xdr:rowOff>0</xdr:rowOff>
    </xdr:to>
    <xdr:sp>
      <xdr:nvSpPr>
        <xdr:cNvPr id="1" name="Line 1"/>
        <xdr:cNvSpPr>
          <a:spLocks/>
        </xdr:cNvSpPr>
      </xdr:nvSpPr>
      <xdr:spPr>
        <a:xfrm>
          <a:off x="3629025" y="8953500"/>
          <a:ext cx="0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10;&#3633;&#3597;&#3594;&#3637;&#3649;&#3618;&#3585;&#3611;&#3619;&#3632;&#3648;&#3616;&#360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งินสด"/>
      <sheetName val="802-6-01889-3"/>
      <sheetName val="092-2-70585-3"/>
      <sheetName val="092-2-71715-9"/>
      <sheetName val="รายได้ค้างรับ"/>
      <sheetName val="ลูกหนี้เงินยืมเงินงบประมาณ"/>
      <sheetName val="งบกลาง"/>
      <sheetName val="เงินเดือน"/>
      <sheetName val="ค่าจ้างชั่วคราว"/>
      <sheetName val="ค่าตอบแทน"/>
      <sheetName val="ค่าใช้สอย"/>
      <sheetName val="ค่าวัสดุ"/>
      <sheetName val="ค่าสาธารณูปโภค"/>
      <sheetName val="เงินอุดหนุน"/>
      <sheetName val="ครุภัณฑ์"/>
      <sheetName val="ที่ดินและสิ่งก่อสร้าง"/>
      <sheetName val="รายจ่ายอื่น"/>
      <sheetName val="รายรับ"/>
      <sheetName val="เงินรับฝาก"/>
      <sheetName val="เงินสะสม"/>
      <sheetName val="เงินทุนสำรองเงินสะสม"/>
      <sheetName val="เงินอุดหนุนทั่วไปค้างจ่าย"/>
      <sheetName val="เงินอุดหนุนทั่วไประบุวัตถุประสง"/>
      <sheetName val="เงินอุดหนุนเฉพาะกิจ"/>
      <sheetName val="ภาษีหัก ณ ที่จ่าย"/>
      <sheetName val="เงินมัดจำประกันสัญญา"/>
      <sheetName val="เงินค่าใช้จ่าย 5%"/>
      <sheetName val="เงินส่วนลด 6%"/>
      <sheetName val="ลูกหนี้-โครงการเศรษฐกิจชุมชน"/>
      <sheetName val="เงินอุดหนุนศูนย์ข้อมูลข่าวสาร"/>
      <sheetName val="เงินมัดจำมาตรวัดน้ำ"/>
    </sheetNames>
    <sheetDataSet>
      <sheetData sheetId="0">
        <row r="2">
          <cell r="A2" t="str">
            <v>เงินสด</v>
          </cell>
        </row>
        <row r="3">
          <cell r="A3">
            <v>110100</v>
          </cell>
        </row>
      </sheetData>
      <sheetData sheetId="1">
        <row r="2">
          <cell r="A2" t="str">
            <v>เงินฝากธนาคาร กรุงไทย กระแสรายวัน 802-6-01889-3</v>
          </cell>
        </row>
        <row r="3">
          <cell r="A3">
            <v>110203</v>
          </cell>
        </row>
      </sheetData>
      <sheetData sheetId="2">
        <row r="2">
          <cell r="A2" t="str">
            <v>เงินฝากธนาคาร ธกส.ออมทรัพย์ 092-2-70585-3</v>
          </cell>
        </row>
        <row r="3">
          <cell r="A3">
            <v>110201</v>
          </cell>
        </row>
      </sheetData>
      <sheetData sheetId="3">
        <row r="2">
          <cell r="A2" t="str">
            <v>เงินฝากธนาคาร ธกส.ออมทรัพย์ 092-2-71715-9</v>
          </cell>
        </row>
        <row r="3">
          <cell r="A3">
            <v>120300</v>
          </cell>
        </row>
      </sheetData>
      <sheetData sheetId="5">
        <row r="2">
          <cell r="A2" t="str">
            <v>ลูกหนี้เงินยืมเงินงบประมาณ</v>
          </cell>
        </row>
        <row r="3">
          <cell r="A3">
            <v>110605</v>
          </cell>
        </row>
      </sheetData>
      <sheetData sheetId="6">
        <row r="2">
          <cell r="A2" t="str">
            <v>งบกลาง</v>
          </cell>
        </row>
        <row r="3">
          <cell r="A3">
            <v>510000</v>
          </cell>
        </row>
      </sheetData>
      <sheetData sheetId="7">
        <row r="3">
          <cell r="A3">
            <v>520000</v>
          </cell>
        </row>
      </sheetData>
      <sheetData sheetId="9">
        <row r="2">
          <cell r="A2" t="str">
            <v>ค่าตอบแทน</v>
          </cell>
        </row>
        <row r="3">
          <cell r="A3">
            <v>531000</v>
          </cell>
        </row>
      </sheetData>
      <sheetData sheetId="10">
        <row r="2">
          <cell r="A2" t="str">
            <v>ค่าใช้สอย</v>
          </cell>
        </row>
        <row r="3">
          <cell r="A3">
            <v>532000</v>
          </cell>
        </row>
      </sheetData>
      <sheetData sheetId="11">
        <row r="2">
          <cell r="A2" t="str">
            <v>ค่าวัสดุ</v>
          </cell>
        </row>
        <row r="3">
          <cell r="A3">
            <v>533000</v>
          </cell>
        </row>
      </sheetData>
      <sheetData sheetId="12">
        <row r="2">
          <cell r="A2" t="str">
            <v>ค่าสาธารณูปโภค</v>
          </cell>
        </row>
        <row r="3">
          <cell r="A3">
            <v>534000</v>
          </cell>
        </row>
      </sheetData>
      <sheetData sheetId="13">
        <row r="2">
          <cell r="A2" t="str">
            <v>เงินอุดหนุน</v>
          </cell>
        </row>
        <row r="3">
          <cell r="A3">
            <v>561000</v>
          </cell>
        </row>
      </sheetData>
      <sheetData sheetId="14">
        <row r="2">
          <cell r="A2" t="str">
            <v>ครุภัณฑ์</v>
          </cell>
        </row>
        <row r="3">
          <cell r="A3">
            <v>541000</v>
          </cell>
        </row>
      </sheetData>
      <sheetData sheetId="15">
        <row r="2">
          <cell r="A2" t="str">
            <v>ที่ดินและสิ่งก่อสร้าง</v>
          </cell>
        </row>
        <row r="3">
          <cell r="A3">
            <v>542000</v>
          </cell>
        </row>
      </sheetData>
      <sheetData sheetId="16">
        <row r="2">
          <cell r="A2" t="str">
            <v>รายจ่ายอื่น</v>
          </cell>
        </row>
        <row r="3">
          <cell r="A3">
            <v>551000</v>
          </cell>
        </row>
      </sheetData>
      <sheetData sheetId="17">
        <row r="3">
          <cell r="A3">
            <v>410000</v>
          </cell>
        </row>
      </sheetData>
      <sheetData sheetId="18">
        <row r="3">
          <cell r="A3">
            <v>230100</v>
          </cell>
        </row>
      </sheetData>
      <sheetData sheetId="19">
        <row r="2">
          <cell r="A2" t="str">
            <v>เงินสะสม</v>
          </cell>
        </row>
        <row r="3">
          <cell r="A3">
            <v>300000</v>
          </cell>
        </row>
      </sheetData>
      <sheetData sheetId="20">
        <row r="2">
          <cell r="A2" t="str">
            <v>เงินทุนสำรองเงินสะสม</v>
          </cell>
        </row>
        <row r="3">
          <cell r="A3">
            <v>320000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workbookViewId="0" topLeftCell="A1">
      <selection activeCell="A37" sqref="A37:I37"/>
    </sheetView>
  </sheetViews>
  <sheetFormatPr defaultColWidth="9.140625" defaultRowHeight="24.75" customHeight="1"/>
  <cols>
    <col min="1" max="1" width="5.57421875" style="1" customWidth="1"/>
    <col min="2" max="2" width="16.28125" style="1" customWidth="1"/>
    <col min="3" max="3" width="6.00390625" style="1" customWidth="1"/>
    <col min="4" max="4" width="30.140625" style="1" customWidth="1"/>
    <col min="5" max="5" width="8.7109375" style="2" customWidth="1"/>
    <col min="6" max="6" width="11.140625" style="4" customWidth="1"/>
    <col min="7" max="7" width="4.7109375" style="5" customWidth="1"/>
    <col min="8" max="8" width="12.421875" style="4" customWidth="1"/>
    <col min="9" max="9" width="5.00390625" style="4" customWidth="1"/>
    <col min="10" max="16384" width="9.140625" style="1" customWidth="1"/>
  </cols>
  <sheetData>
    <row r="1" spans="1:9" ht="24.75" customHeight="1">
      <c r="A1" s="243" t="s">
        <v>0</v>
      </c>
      <c r="B1" s="243"/>
      <c r="C1" s="243"/>
      <c r="D1" s="3"/>
      <c r="F1" s="408" t="s">
        <v>296</v>
      </c>
      <c r="G1" s="408"/>
      <c r="H1" s="408"/>
      <c r="I1" s="408"/>
    </row>
    <row r="2" spans="5:9" ht="24.75" customHeight="1">
      <c r="E2" s="182"/>
      <c r="F2" s="409" t="s">
        <v>291</v>
      </c>
      <c r="G2" s="409"/>
      <c r="H2" s="409"/>
      <c r="I2" s="409"/>
    </row>
    <row r="3" spans="1:9" ht="24.75" customHeight="1">
      <c r="A3" s="410" t="s">
        <v>31</v>
      </c>
      <c r="B3" s="410"/>
      <c r="C3" s="410"/>
      <c r="D3" s="410"/>
      <c r="E3" s="410"/>
      <c r="F3" s="410"/>
      <c r="G3" s="410"/>
      <c r="H3" s="410"/>
      <c r="I3" s="410"/>
    </row>
    <row r="4" spans="1:7" ht="24.75" customHeight="1">
      <c r="A4" s="394" t="s">
        <v>236</v>
      </c>
      <c r="B4" s="394"/>
      <c r="C4" s="3"/>
      <c r="D4" s="2"/>
      <c r="F4" s="5"/>
      <c r="G4" s="4"/>
    </row>
    <row r="5" spans="1:9" ht="24.75" customHeight="1">
      <c r="A5" s="395" t="s">
        <v>5</v>
      </c>
      <c r="B5" s="396"/>
      <c r="C5" s="396"/>
      <c r="D5" s="396"/>
      <c r="E5" s="19" t="s">
        <v>4</v>
      </c>
      <c r="F5" s="397" t="s">
        <v>2</v>
      </c>
      <c r="G5" s="397"/>
      <c r="H5" s="397" t="s">
        <v>3</v>
      </c>
      <c r="I5" s="398"/>
    </row>
    <row r="6" spans="1:9" ht="24.75" customHeight="1">
      <c r="A6" s="7"/>
      <c r="B6" s="7"/>
      <c r="C6" s="7"/>
      <c r="D6" s="20"/>
      <c r="E6" s="24"/>
      <c r="F6" s="25"/>
      <c r="G6" s="25"/>
      <c r="H6" s="26"/>
      <c r="I6" s="30"/>
    </row>
    <row r="7" spans="1:9" ht="24.75" customHeight="1">
      <c r="A7" s="21" t="s">
        <v>13</v>
      </c>
      <c r="B7" s="14"/>
      <c r="C7" s="14"/>
      <c r="D7" s="22"/>
      <c r="E7" s="46" t="s">
        <v>195</v>
      </c>
      <c r="F7" s="28">
        <v>2773888</v>
      </c>
      <c r="G7" s="166">
        <v>39</v>
      </c>
      <c r="H7" s="28"/>
      <c r="I7" s="31"/>
    </row>
    <row r="8" spans="1:9" ht="24.75" customHeight="1">
      <c r="A8" s="14"/>
      <c r="B8" s="14" t="s">
        <v>24</v>
      </c>
      <c r="C8" s="14"/>
      <c r="D8" s="22"/>
      <c r="E8" s="46"/>
      <c r="F8" s="28"/>
      <c r="G8" s="28"/>
      <c r="H8" s="28"/>
      <c r="I8" s="31"/>
    </row>
    <row r="9" spans="1:9" ht="24.75" customHeight="1">
      <c r="A9" s="14"/>
      <c r="B9" s="14"/>
      <c r="C9" s="14"/>
      <c r="D9" s="22"/>
      <c r="E9" s="27"/>
      <c r="F9" s="28"/>
      <c r="G9" s="28"/>
      <c r="H9" s="28"/>
      <c r="I9" s="31"/>
    </row>
    <row r="10" spans="1:9" ht="24.75" customHeight="1">
      <c r="A10" s="14"/>
      <c r="B10" s="14"/>
      <c r="C10" s="21" t="s">
        <v>32</v>
      </c>
      <c r="D10" s="22"/>
      <c r="E10" s="46" t="s">
        <v>231</v>
      </c>
      <c r="F10" s="28"/>
      <c r="G10" s="28"/>
      <c r="H10" s="28">
        <v>2773888</v>
      </c>
      <c r="I10" s="162">
        <v>39</v>
      </c>
    </row>
    <row r="11" spans="1:9" ht="24.75" customHeight="1">
      <c r="A11" s="14"/>
      <c r="B11" s="14"/>
      <c r="C11" s="14"/>
      <c r="D11" s="22" t="s">
        <v>207</v>
      </c>
      <c r="E11" s="27"/>
      <c r="F11" s="28"/>
      <c r="G11" s="28"/>
      <c r="H11" s="28"/>
      <c r="I11" s="31"/>
    </row>
    <row r="12" spans="1:9" ht="24.75" customHeight="1">
      <c r="A12" s="14"/>
      <c r="B12" s="14"/>
      <c r="C12" s="14"/>
      <c r="D12" s="22"/>
      <c r="E12" s="27"/>
      <c r="F12" s="28"/>
      <c r="G12" s="28"/>
      <c r="H12" s="28"/>
      <c r="I12" s="31"/>
    </row>
    <row r="13" spans="1:9" ht="24.75" customHeight="1">
      <c r="A13" s="14"/>
      <c r="B13" s="14"/>
      <c r="C13" s="14"/>
      <c r="D13" s="22"/>
      <c r="E13" s="27"/>
      <c r="F13" s="28"/>
      <c r="G13" s="28"/>
      <c r="H13" s="28"/>
      <c r="I13" s="39"/>
    </row>
    <row r="14" spans="1:9" ht="24.75" customHeight="1">
      <c r="A14" s="14"/>
      <c r="B14" s="14"/>
      <c r="C14" s="14"/>
      <c r="D14" s="22"/>
      <c r="E14" s="27"/>
      <c r="F14" s="28"/>
      <c r="G14" s="28"/>
      <c r="H14" s="28"/>
      <c r="I14" s="39"/>
    </row>
    <row r="15" spans="1:9" ht="24.75" customHeight="1">
      <c r="A15" s="14"/>
      <c r="B15" s="14"/>
      <c r="C15" s="14"/>
      <c r="D15" s="22"/>
      <c r="E15" s="27"/>
      <c r="F15" s="28"/>
      <c r="G15" s="28"/>
      <c r="H15" s="28"/>
      <c r="I15" s="42"/>
    </row>
    <row r="16" spans="1:9" ht="24.75" customHeight="1">
      <c r="A16" s="14"/>
      <c r="B16" s="14"/>
      <c r="C16" s="14"/>
      <c r="D16" s="22"/>
      <c r="E16" s="43"/>
      <c r="F16" s="43"/>
      <c r="G16" s="43"/>
      <c r="H16" s="28"/>
      <c r="I16" s="2"/>
    </row>
    <row r="17" spans="1:9" ht="24.75" customHeight="1">
      <c r="A17" s="14"/>
      <c r="B17" s="14"/>
      <c r="C17" s="14"/>
      <c r="D17" s="22"/>
      <c r="E17" s="43"/>
      <c r="F17" s="43"/>
      <c r="G17" s="43"/>
      <c r="H17" s="28"/>
      <c r="I17" s="2"/>
    </row>
    <row r="18" spans="1:9" ht="24.75" customHeight="1">
      <c r="A18" s="14"/>
      <c r="B18" s="14"/>
      <c r="C18" s="14"/>
      <c r="D18" s="22"/>
      <c r="E18" s="43"/>
      <c r="F18" s="43"/>
      <c r="G18" s="43"/>
      <c r="H18" s="28"/>
      <c r="I18" s="2"/>
    </row>
    <row r="19" spans="1:9" ht="24.75" customHeight="1">
      <c r="A19" s="14"/>
      <c r="B19" s="14"/>
      <c r="C19" s="14"/>
      <c r="D19" s="22"/>
      <c r="E19" s="43"/>
      <c r="F19" s="43"/>
      <c r="G19" s="43"/>
      <c r="H19" s="28"/>
      <c r="I19" s="2"/>
    </row>
    <row r="20" spans="1:9" ht="24.75" customHeight="1">
      <c r="A20" s="14"/>
      <c r="B20" s="14"/>
      <c r="C20" s="14"/>
      <c r="D20" s="22"/>
      <c r="E20" s="43"/>
      <c r="F20" s="43"/>
      <c r="G20" s="43"/>
      <c r="H20" s="43"/>
      <c r="I20" s="1"/>
    </row>
    <row r="21" spans="1:9" ht="24.75" customHeight="1">
      <c r="A21" s="14"/>
      <c r="B21" s="14"/>
      <c r="C21" s="14"/>
      <c r="D21" s="22"/>
      <c r="E21" s="27"/>
      <c r="F21" s="28"/>
      <c r="G21" s="28"/>
      <c r="H21" s="28"/>
      <c r="I21" s="32"/>
    </row>
    <row r="22" spans="1:9" ht="24.75" customHeight="1">
      <c r="A22" s="14"/>
      <c r="B22" s="14"/>
      <c r="C22" s="14"/>
      <c r="D22" s="22"/>
      <c r="E22" s="27"/>
      <c r="F22" s="28"/>
      <c r="G22" s="28"/>
      <c r="H22" s="28"/>
      <c r="I22" s="32"/>
    </row>
    <row r="23" spans="1:9" ht="24.75" customHeight="1">
      <c r="A23" s="14"/>
      <c r="B23" s="14"/>
      <c r="C23" s="14"/>
      <c r="D23" s="22"/>
      <c r="E23" s="27"/>
      <c r="F23" s="28"/>
      <c r="G23" s="28"/>
      <c r="H23" s="28"/>
      <c r="I23" s="31"/>
    </row>
    <row r="24" spans="1:9" ht="24.75" customHeight="1">
      <c r="A24" s="14"/>
      <c r="B24" s="14"/>
      <c r="C24" s="14"/>
      <c r="D24" s="22"/>
      <c r="E24" s="27"/>
      <c r="F24" s="28"/>
      <c r="G24" s="28"/>
      <c r="H24" s="28"/>
      <c r="I24" s="31"/>
    </row>
    <row r="25" spans="1:9" ht="24.75" customHeight="1">
      <c r="A25" s="10"/>
      <c r="B25" s="10"/>
      <c r="C25" s="10"/>
      <c r="D25" s="23"/>
      <c r="E25" s="33"/>
      <c r="F25" s="35">
        <f>SUM(F7:F24)</f>
        <v>2773888</v>
      </c>
      <c r="G25" s="179">
        <f>SUM(G7:G24)</f>
        <v>39</v>
      </c>
      <c r="H25" s="34">
        <f>SUM(H10:H24)</f>
        <v>2773888</v>
      </c>
      <c r="I25" s="181">
        <f>SUM(I10:I24)</f>
        <v>39</v>
      </c>
    </row>
    <row r="26" spans="1:9" ht="24.75" customHeight="1">
      <c r="A26" s="38" t="s">
        <v>26</v>
      </c>
      <c r="B26" s="37"/>
      <c r="C26" s="6"/>
      <c r="D26" s="6"/>
      <c r="E26" s="7"/>
      <c r="F26" s="15"/>
      <c r="G26" s="15"/>
      <c r="H26" s="8"/>
      <c r="I26" s="8"/>
    </row>
    <row r="27" spans="1:9" ht="24.75" customHeight="1">
      <c r="A27" s="403" t="s">
        <v>292</v>
      </c>
      <c r="B27" s="403"/>
      <c r="C27" s="403"/>
      <c r="D27" s="403"/>
      <c r="E27" s="403"/>
      <c r="F27" s="403"/>
      <c r="G27" s="403"/>
      <c r="H27" s="403"/>
      <c r="I27" s="403"/>
    </row>
    <row r="28" spans="1:9" ht="24.75" customHeight="1">
      <c r="A28" s="403"/>
      <c r="B28" s="403"/>
      <c r="C28" s="403"/>
      <c r="D28" s="403"/>
      <c r="E28" s="403"/>
      <c r="F28" s="403"/>
      <c r="G28" s="403"/>
      <c r="H28" s="403"/>
      <c r="I28" s="403"/>
    </row>
    <row r="29" spans="1:9" ht="24.75" customHeight="1">
      <c r="A29" s="404"/>
      <c r="B29" s="405"/>
      <c r="C29" s="405"/>
      <c r="D29" s="406"/>
      <c r="E29" s="406"/>
      <c r="F29" s="406"/>
      <c r="G29" s="406"/>
      <c r="H29" s="406"/>
      <c r="I29" s="407"/>
    </row>
    <row r="30" spans="1:9" ht="24.75" customHeight="1">
      <c r="A30" s="13"/>
      <c r="B30" s="14"/>
      <c r="C30" s="14"/>
      <c r="D30" s="14"/>
      <c r="E30" s="9"/>
      <c r="F30" s="15"/>
      <c r="G30" s="15"/>
      <c r="H30" s="15"/>
      <c r="I30" s="16"/>
    </row>
    <row r="31" spans="1:9" ht="24.75" customHeight="1">
      <c r="A31" s="17" t="s">
        <v>214</v>
      </c>
      <c r="B31" s="10"/>
      <c r="C31" s="10"/>
      <c r="D31" s="10"/>
      <c r="E31" s="11"/>
      <c r="F31" s="12" t="s">
        <v>215</v>
      </c>
      <c r="G31" s="12"/>
      <c r="H31" s="12"/>
      <c r="I31" s="18"/>
    </row>
    <row r="32" ht="24.75" customHeight="1">
      <c r="G32" s="4"/>
    </row>
    <row r="33" ht="24.75" customHeight="1">
      <c r="G33" s="4"/>
    </row>
    <row r="34" ht="24.75" customHeight="1">
      <c r="G34" s="4"/>
    </row>
    <row r="35" spans="1:9" ht="24.75" customHeight="1">
      <c r="A35" s="243" t="s">
        <v>0</v>
      </c>
      <c r="B35" s="243"/>
      <c r="C35" s="243"/>
      <c r="D35" s="3"/>
      <c r="F35" s="408" t="s">
        <v>297</v>
      </c>
      <c r="G35" s="408"/>
      <c r="H35" s="408"/>
      <c r="I35" s="408"/>
    </row>
    <row r="36" spans="5:9" ht="24.75" customHeight="1">
      <c r="E36" s="182"/>
      <c r="F36" s="409" t="s">
        <v>298</v>
      </c>
      <c r="G36" s="409"/>
      <c r="H36" s="409"/>
      <c r="I36" s="409"/>
    </row>
    <row r="37" spans="1:9" ht="24.75" customHeight="1">
      <c r="A37" s="410" t="s">
        <v>31</v>
      </c>
      <c r="B37" s="410"/>
      <c r="C37" s="410"/>
      <c r="D37" s="410"/>
      <c r="E37" s="410"/>
      <c r="F37" s="410"/>
      <c r="G37" s="410"/>
      <c r="H37" s="410"/>
      <c r="I37" s="410"/>
    </row>
    <row r="38" spans="1:7" ht="24.75" customHeight="1">
      <c r="A38" s="394" t="s">
        <v>236</v>
      </c>
      <c r="B38" s="394"/>
      <c r="C38" s="3"/>
      <c r="D38" s="2"/>
      <c r="F38" s="5"/>
      <c r="G38" s="4"/>
    </row>
    <row r="39" spans="1:9" ht="24.75" customHeight="1">
      <c r="A39" s="395" t="s">
        <v>5</v>
      </c>
      <c r="B39" s="396"/>
      <c r="C39" s="396"/>
      <c r="D39" s="396"/>
      <c r="E39" s="19" t="s">
        <v>4</v>
      </c>
      <c r="F39" s="397" t="s">
        <v>2</v>
      </c>
      <c r="G39" s="397"/>
      <c r="H39" s="397" t="s">
        <v>3</v>
      </c>
      <c r="I39" s="398"/>
    </row>
    <row r="40" spans="1:9" ht="24.75" customHeight="1">
      <c r="A40" s="7"/>
      <c r="B40" s="7"/>
      <c r="C40" s="7"/>
      <c r="D40" s="20"/>
      <c r="E40" s="24"/>
      <c r="F40" s="25"/>
      <c r="G40" s="25"/>
      <c r="H40" s="26"/>
      <c r="I40" s="30"/>
    </row>
    <row r="41" spans="1:9" ht="24.75" customHeight="1">
      <c r="A41" s="21" t="s">
        <v>13</v>
      </c>
      <c r="B41" s="14"/>
      <c r="C41" s="14"/>
      <c r="D41" s="22"/>
      <c r="E41" s="46" t="s">
        <v>231</v>
      </c>
      <c r="F41" s="28">
        <v>397641</v>
      </c>
      <c r="G41" s="166">
        <v>5</v>
      </c>
      <c r="H41" s="28"/>
      <c r="I41" s="31"/>
    </row>
    <row r="42" spans="1:9" ht="24.75" customHeight="1">
      <c r="A42" s="14"/>
      <c r="B42" s="22" t="s">
        <v>207</v>
      </c>
      <c r="C42" s="14"/>
      <c r="D42" s="22"/>
      <c r="E42" s="46"/>
      <c r="F42" s="28"/>
      <c r="G42" s="28"/>
      <c r="H42" s="28"/>
      <c r="I42" s="31"/>
    </row>
    <row r="43" spans="1:9" ht="24.75" customHeight="1">
      <c r="A43" s="14"/>
      <c r="B43" s="14"/>
      <c r="C43" s="14"/>
      <c r="D43" s="22"/>
      <c r="E43" s="27"/>
      <c r="F43" s="28"/>
      <c r="G43" s="28"/>
      <c r="H43" s="28"/>
      <c r="I43" s="31"/>
    </row>
    <row r="44" spans="1:9" ht="24.75" customHeight="1">
      <c r="A44" s="14"/>
      <c r="B44" s="379" t="s">
        <v>3</v>
      </c>
      <c r="C44" s="14" t="s">
        <v>293</v>
      </c>
      <c r="D44" s="22"/>
      <c r="E44" s="46" t="s">
        <v>195</v>
      </c>
      <c r="F44" s="28"/>
      <c r="G44" s="28"/>
      <c r="H44" s="28">
        <v>397641</v>
      </c>
      <c r="I44" s="162">
        <v>5</v>
      </c>
    </row>
    <row r="45" spans="1:9" ht="24.75" customHeight="1">
      <c r="A45" s="14"/>
      <c r="B45" s="14"/>
      <c r="C45" s="14" t="s">
        <v>8</v>
      </c>
      <c r="D45" s="14"/>
      <c r="E45" s="27"/>
      <c r="F45" s="28"/>
      <c r="G45" s="28"/>
      <c r="H45" s="28"/>
      <c r="I45" s="31"/>
    </row>
    <row r="46" spans="1:9" ht="24.75" customHeight="1">
      <c r="A46" s="14"/>
      <c r="B46" s="14"/>
      <c r="C46" s="14"/>
      <c r="D46" s="22"/>
      <c r="E46" s="27"/>
      <c r="F46" s="28"/>
      <c r="G46" s="28"/>
      <c r="H46" s="28"/>
      <c r="I46" s="31"/>
    </row>
    <row r="47" spans="1:9" ht="24.75" customHeight="1">
      <c r="A47" s="14"/>
      <c r="B47" s="14"/>
      <c r="C47" s="14"/>
      <c r="D47" s="22"/>
      <c r="E47" s="27"/>
      <c r="F47" s="28"/>
      <c r="G47" s="28"/>
      <c r="H47" s="28"/>
      <c r="I47" s="39"/>
    </row>
    <row r="48" spans="1:9" ht="24.75" customHeight="1">
      <c r="A48" s="14"/>
      <c r="B48" s="14"/>
      <c r="C48" s="14"/>
      <c r="D48" s="22"/>
      <c r="E48" s="27"/>
      <c r="F48" s="28"/>
      <c r="G48" s="28"/>
      <c r="H48" s="28"/>
      <c r="I48" s="39"/>
    </row>
    <row r="49" spans="1:9" ht="24.75" customHeight="1">
      <c r="A49" s="14"/>
      <c r="B49" s="14"/>
      <c r="C49" s="14"/>
      <c r="D49" s="22"/>
      <c r="E49" s="27"/>
      <c r="F49" s="28"/>
      <c r="G49" s="28"/>
      <c r="H49" s="28"/>
      <c r="I49" s="42"/>
    </row>
    <row r="50" spans="1:9" ht="24.75" customHeight="1">
      <c r="A50" s="14"/>
      <c r="B50" s="14"/>
      <c r="C50" s="14"/>
      <c r="D50" s="22"/>
      <c r="E50" s="43"/>
      <c r="F50" s="43"/>
      <c r="G50" s="43"/>
      <c r="H50" s="28"/>
      <c r="I50" s="2"/>
    </row>
    <row r="51" spans="1:9" ht="24.75" customHeight="1">
      <c r="A51" s="14"/>
      <c r="B51" s="14"/>
      <c r="C51" s="14"/>
      <c r="D51" s="22"/>
      <c r="E51" s="43"/>
      <c r="F51" s="43"/>
      <c r="G51" s="43"/>
      <c r="H51" s="28"/>
      <c r="I51" s="2"/>
    </row>
    <row r="52" spans="1:9" ht="24.75" customHeight="1">
      <c r="A52" s="14"/>
      <c r="B52" s="14"/>
      <c r="C52" s="14"/>
      <c r="D52" s="22"/>
      <c r="E52" s="43"/>
      <c r="F52" s="43"/>
      <c r="G52" s="43"/>
      <c r="H52" s="28"/>
      <c r="I52" s="2"/>
    </row>
    <row r="53" spans="1:9" ht="24.75" customHeight="1">
      <c r="A53" s="14"/>
      <c r="B53" s="14"/>
      <c r="C53" s="14"/>
      <c r="D53" s="22"/>
      <c r="E53" s="43"/>
      <c r="F53" s="43"/>
      <c r="G53" s="43"/>
      <c r="H53" s="28"/>
      <c r="I53" s="2"/>
    </row>
    <row r="54" spans="1:9" ht="24.75" customHeight="1">
      <c r="A54" s="14"/>
      <c r="B54" s="14"/>
      <c r="C54" s="14"/>
      <c r="D54" s="22"/>
      <c r="E54" s="43"/>
      <c r="F54" s="43"/>
      <c r="G54" s="43"/>
      <c r="H54" s="43"/>
      <c r="I54" s="1"/>
    </row>
    <row r="55" spans="1:9" ht="24.75" customHeight="1">
      <c r="A55" s="14"/>
      <c r="B55" s="14"/>
      <c r="C55" s="14"/>
      <c r="D55" s="22"/>
      <c r="E55" s="27"/>
      <c r="F55" s="28"/>
      <c r="G55" s="28"/>
      <c r="H55" s="28"/>
      <c r="I55" s="32"/>
    </row>
    <row r="56" spans="1:9" ht="24.75" customHeight="1">
      <c r="A56" s="14"/>
      <c r="B56" s="14"/>
      <c r="C56" s="14"/>
      <c r="D56" s="22"/>
      <c r="E56" s="27"/>
      <c r="F56" s="28"/>
      <c r="G56" s="28"/>
      <c r="H56" s="28"/>
      <c r="I56" s="32"/>
    </row>
    <row r="57" spans="1:9" ht="24.75" customHeight="1">
      <c r="A57" s="14"/>
      <c r="B57" s="14"/>
      <c r="C57" s="14"/>
      <c r="D57" s="22"/>
      <c r="E57" s="27"/>
      <c r="F57" s="28"/>
      <c r="G57" s="28"/>
      <c r="H57" s="28"/>
      <c r="I57" s="31"/>
    </row>
    <row r="58" spans="1:9" ht="24.75" customHeight="1">
      <c r="A58" s="14"/>
      <c r="B58" s="14"/>
      <c r="C58" s="14"/>
      <c r="D58" s="22"/>
      <c r="E58" s="27"/>
      <c r="F58" s="28"/>
      <c r="G58" s="28"/>
      <c r="H58" s="28"/>
      <c r="I58" s="31"/>
    </row>
    <row r="59" spans="1:9" ht="24.75" customHeight="1">
      <c r="A59" s="10"/>
      <c r="B59" s="10"/>
      <c r="C59" s="10"/>
      <c r="D59" s="23"/>
      <c r="E59" s="33"/>
      <c r="F59" s="35">
        <f>SUM(F41:F58)</f>
        <v>397641</v>
      </c>
      <c r="G59" s="179">
        <f>SUM(G41:G58)</f>
        <v>5</v>
      </c>
      <c r="H59" s="34">
        <f>SUM(H44:H58)</f>
        <v>397641</v>
      </c>
      <c r="I59" s="181">
        <f>SUM(I44:I58)</f>
        <v>5</v>
      </c>
    </row>
    <row r="60" spans="1:9" ht="24.75" customHeight="1">
      <c r="A60" s="38" t="s">
        <v>26</v>
      </c>
      <c r="B60" s="37"/>
      <c r="C60" s="6"/>
      <c r="D60" s="6"/>
      <c r="E60" s="7"/>
      <c r="F60" s="15"/>
      <c r="G60" s="15"/>
      <c r="H60" s="8"/>
      <c r="I60" s="8"/>
    </row>
    <row r="61" spans="1:9" ht="24.75" customHeight="1">
      <c r="A61" s="403" t="s">
        <v>294</v>
      </c>
      <c r="B61" s="403"/>
      <c r="C61" s="403"/>
      <c r="D61" s="403"/>
      <c r="E61" s="403"/>
      <c r="F61" s="403"/>
      <c r="G61" s="403"/>
      <c r="H61" s="403"/>
      <c r="I61" s="403"/>
    </row>
    <row r="62" spans="1:9" ht="24.75" customHeight="1">
      <c r="A62" s="403" t="s">
        <v>295</v>
      </c>
      <c r="B62" s="403"/>
      <c r="C62" s="403"/>
      <c r="D62" s="403"/>
      <c r="E62" s="403"/>
      <c r="F62" s="403"/>
      <c r="G62" s="403"/>
      <c r="H62" s="403"/>
      <c r="I62" s="403"/>
    </row>
    <row r="63" spans="1:9" ht="24.75" customHeight="1">
      <c r="A63" s="404"/>
      <c r="B63" s="405"/>
      <c r="C63" s="405"/>
      <c r="D63" s="406"/>
      <c r="E63" s="406"/>
      <c r="F63" s="406"/>
      <c r="G63" s="406"/>
      <c r="H63" s="406"/>
      <c r="I63" s="407"/>
    </row>
    <row r="64" spans="1:9" ht="24.75" customHeight="1">
      <c r="A64" s="13"/>
      <c r="B64" s="14"/>
      <c r="C64" s="14"/>
      <c r="D64" s="14"/>
      <c r="E64" s="9"/>
      <c r="F64" s="15"/>
      <c r="G64" s="15"/>
      <c r="H64" s="15"/>
      <c r="I64" s="16"/>
    </row>
    <row r="65" spans="1:9" ht="24.75" customHeight="1">
      <c r="A65" s="17" t="s">
        <v>214</v>
      </c>
      <c r="B65" s="10"/>
      <c r="C65" s="10"/>
      <c r="D65" s="10"/>
      <c r="E65" s="11"/>
      <c r="F65" s="12" t="s">
        <v>215</v>
      </c>
      <c r="G65" s="12"/>
      <c r="H65" s="12"/>
      <c r="I65" s="18"/>
    </row>
  </sheetData>
  <mergeCells count="20">
    <mergeCell ref="A62:I62"/>
    <mergeCell ref="A63:I63"/>
    <mergeCell ref="A39:D39"/>
    <mergeCell ref="F39:G39"/>
    <mergeCell ref="H39:I39"/>
    <mergeCell ref="A61:I61"/>
    <mergeCell ref="F35:I35"/>
    <mergeCell ref="F36:I36"/>
    <mergeCell ref="A37:I37"/>
    <mergeCell ref="A38:B38"/>
    <mergeCell ref="A28:I28"/>
    <mergeCell ref="A29:I29"/>
    <mergeCell ref="F1:I1"/>
    <mergeCell ref="F2:I2"/>
    <mergeCell ref="A3:I3"/>
    <mergeCell ref="A4:B4"/>
    <mergeCell ref="A5:D5"/>
    <mergeCell ref="F5:G5"/>
    <mergeCell ref="H5:I5"/>
    <mergeCell ref="A27:I27"/>
  </mergeCells>
  <printOptions/>
  <pageMargins left="0.66" right="0.11" top="0.38" bottom="0.2" header="0.55" footer="0.15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workbookViewId="0" topLeftCell="A1">
      <selection activeCell="I24" sqref="I24"/>
    </sheetView>
  </sheetViews>
  <sheetFormatPr defaultColWidth="9.140625" defaultRowHeight="24.75" customHeight="1"/>
  <cols>
    <col min="1" max="1" width="5.57421875" style="1" customWidth="1"/>
    <col min="2" max="2" width="10.140625" style="1" customWidth="1"/>
    <col min="3" max="3" width="6.00390625" style="1" customWidth="1"/>
    <col min="4" max="4" width="38.28125" style="1" customWidth="1"/>
    <col min="5" max="5" width="8.7109375" style="2" customWidth="1"/>
    <col min="6" max="6" width="11.421875" style="4" customWidth="1"/>
    <col min="7" max="7" width="4.57421875" style="177" customWidth="1"/>
    <col min="8" max="8" width="12.57421875" style="4" customWidth="1"/>
    <col min="9" max="9" width="4.8515625" style="177" customWidth="1"/>
    <col min="10" max="10" width="12.7109375" style="60" bestFit="1" customWidth="1"/>
    <col min="11" max="11" width="15.421875" style="60" customWidth="1"/>
    <col min="12" max="12" width="10.28125" style="60" bestFit="1" customWidth="1"/>
    <col min="13" max="13" width="10.421875" style="60" customWidth="1"/>
    <col min="14" max="14" width="12.57421875" style="60" customWidth="1"/>
    <col min="15" max="15" width="13.421875" style="1" customWidth="1"/>
    <col min="16" max="16384" width="9.140625" style="1" customWidth="1"/>
  </cols>
  <sheetData>
    <row r="1" spans="1:9" ht="24.75" customHeight="1">
      <c r="A1" s="148" t="s">
        <v>0</v>
      </c>
      <c r="B1" s="148"/>
      <c r="C1" s="148"/>
      <c r="F1" s="399" t="s">
        <v>280</v>
      </c>
      <c r="G1" s="399"/>
      <c r="H1" s="399"/>
      <c r="I1" s="399"/>
    </row>
    <row r="2" spans="5:9" ht="24.75" customHeight="1">
      <c r="E2" s="182"/>
      <c r="F2" s="399" t="s">
        <v>281</v>
      </c>
      <c r="G2" s="399"/>
      <c r="H2" s="399"/>
      <c r="I2" s="399"/>
    </row>
    <row r="3" spans="1:9" ht="24.75" customHeight="1">
      <c r="A3" s="410" t="s">
        <v>1</v>
      </c>
      <c r="B3" s="410"/>
      <c r="C3" s="410"/>
      <c r="D3" s="410"/>
      <c r="E3" s="410"/>
      <c r="F3" s="410"/>
      <c r="G3" s="410"/>
      <c r="H3" s="410"/>
      <c r="I3" s="410"/>
    </row>
    <row r="4" spans="1:6" ht="24.75" customHeight="1">
      <c r="A4" s="394" t="s">
        <v>236</v>
      </c>
      <c r="B4" s="394"/>
      <c r="C4" s="3"/>
      <c r="D4" s="2"/>
      <c r="F4" s="5"/>
    </row>
    <row r="5" spans="1:9" ht="24.75" customHeight="1">
      <c r="A5" s="395" t="s">
        <v>5</v>
      </c>
      <c r="B5" s="396"/>
      <c r="C5" s="396"/>
      <c r="D5" s="396"/>
      <c r="E5" s="19" t="s">
        <v>4</v>
      </c>
      <c r="F5" s="397" t="s">
        <v>2</v>
      </c>
      <c r="G5" s="397"/>
      <c r="H5" s="397" t="s">
        <v>3</v>
      </c>
      <c r="I5" s="398"/>
    </row>
    <row r="6" spans="1:9" ht="24.75" customHeight="1">
      <c r="A6" s="7"/>
      <c r="B6" s="7"/>
      <c r="C6" s="7"/>
      <c r="D6" s="20"/>
      <c r="E6" s="64"/>
      <c r="F6" s="25"/>
      <c r="G6" s="163"/>
      <c r="H6" s="26"/>
      <c r="I6" s="180"/>
    </row>
    <row r="7" spans="1:9" ht="24.75" customHeight="1">
      <c r="A7" s="21" t="s">
        <v>234</v>
      </c>
      <c r="B7" s="14"/>
      <c r="C7" s="21"/>
      <c r="D7" s="48"/>
      <c r="E7" s="65">
        <v>110201</v>
      </c>
      <c r="F7" s="28">
        <v>4720</v>
      </c>
      <c r="G7" s="166">
        <v>10</v>
      </c>
      <c r="H7" s="28"/>
      <c r="I7" s="162"/>
    </row>
    <row r="8" spans="1:9" ht="24.75" customHeight="1">
      <c r="A8" s="14"/>
      <c r="B8" s="14" t="s">
        <v>205</v>
      </c>
      <c r="C8" s="14"/>
      <c r="D8" s="22"/>
      <c r="E8" s="65"/>
      <c r="F8" s="28"/>
      <c r="G8" s="166"/>
      <c r="H8" s="28"/>
      <c r="I8" s="162"/>
    </row>
    <row r="9" spans="1:9" ht="24.75" customHeight="1">
      <c r="A9" s="14"/>
      <c r="B9" s="14" t="s">
        <v>7</v>
      </c>
      <c r="C9" s="21"/>
      <c r="D9" s="48"/>
      <c r="E9" s="65">
        <v>110203</v>
      </c>
      <c r="F9" s="28">
        <v>3746162</v>
      </c>
      <c r="G9" s="166">
        <v>42</v>
      </c>
      <c r="H9" s="28"/>
      <c r="I9" s="162"/>
    </row>
    <row r="10" spans="1:9" ht="24.75" customHeight="1">
      <c r="A10" s="14"/>
      <c r="B10" s="14" t="s">
        <v>8</v>
      </c>
      <c r="C10" s="14"/>
      <c r="D10" s="22"/>
      <c r="E10" s="65"/>
      <c r="F10" s="28"/>
      <c r="G10" s="166"/>
      <c r="H10" s="28"/>
      <c r="I10" s="162"/>
    </row>
    <row r="11" spans="1:9" ht="24.75" customHeight="1" hidden="1">
      <c r="A11" s="14"/>
      <c r="B11" s="14" t="s">
        <v>6</v>
      </c>
      <c r="C11" s="14"/>
      <c r="D11" s="22"/>
      <c r="E11" s="65">
        <v>110201</v>
      </c>
      <c r="F11" s="28"/>
      <c r="G11" s="166"/>
      <c r="H11" s="28"/>
      <c r="I11" s="162"/>
    </row>
    <row r="12" spans="1:9" ht="24.75" customHeight="1" hidden="1">
      <c r="A12" s="14"/>
      <c r="B12" s="14" t="s">
        <v>203</v>
      </c>
      <c r="C12" s="14"/>
      <c r="D12" s="22"/>
      <c r="E12" s="65"/>
      <c r="F12" s="28"/>
      <c r="G12" s="166"/>
      <c r="H12" s="28"/>
      <c r="I12" s="162"/>
    </row>
    <row r="13" spans="1:9" ht="24.75" customHeight="1">
      <c r="A13" s="14"/>
      <c r="B13" s="14" t="s">
        <v>202</v>
      </c>
      <c r="C13" s="21"/>
      <c r="D13" s="22"/>
      <c r="E13" s="65">
        <v>110100</v>
      </c>
      <c r="F13" s="28">
        <v>40</v>
      </c>
      <c r="G13" s="166" t="s">
        <v>30</v>
      </c>
      <c r="H13" s="28"/>
      <c r="I13" s="162"/>
    </row>
    <row r="14" spans="1:9" ht="24.75" customHeight="1">
      <c r="A14" s="14"/>
      <c r="B14" s="14"/>
      <c r="C14" s="14"/>
      <c r="D14" s="22"/>
      <c r="E14" s="65"/>
      <c r="F14" s="28"/>
      <c r="G14" s="166"/>
      <c r="H14" s="28"/>
      <c r="I14" s="162"/>
    </row>
    <row r="15" spans="1:9" ht="24.75" customHeight="1">
      <c r="A15" s="14"/>
      <c r="B15" s="14"/>
      <c r="C15" s="21" t="s">
        <v>12</v>
      </c>
      <c r="D15" s="22"/>
      <c r="E15" s="65">
        <v>400000</v>
      </c>
      <c r="F15" s="28"/>
      <c r="G15" s="166"/>
      <c r="H15" s="28">
        <v>529402</v>
      </c>
      <c r="I15" s="162">
        <v>19</v>
      </c>
    </row>
    <row r="16" spans="1:9" ht="24.75" customHeight="1" hidden="1">
      <c r="A16" s="14"/>
      <c r="B16" s="14"/>
      <c r="C16" s="21"/>
      <c r="D16" s="22" t="s">
        <v>204</v>
      </c>
      <c r="E16" s="65">
        <v>110100</v>
      </c>
      <c r="F16" s="28"/>
      <c r="G16" s="166"/>
      <c r="H16" s="28"/>
      <c r="I16" s="162"/>
    </row>
    <row r="17" spans="1:9" ht="24.75" customHeight="1" hidden="1">
      <c r="A17" s="14"/>
      <c r="B17" s="14"/>
      <c r="C17" s="21"/>
      <c r="D17" s="22" t="s">
        <v>238</v>
      </c>
      <c r="E17" s="65">
        <v>110604</v>
      </c>
      <c r="F17" s="28"/>
      <c r="G17" s="166"/>
      <c r="H17" s="28"/>
      <c r="I17" s="162"/>
    </row>
    <row r="18" spans="1:15" ht="24.75" customHeight="1">
      <c r="A18" s="14"/>
      <c r="B18" s="14"/>
      <c r="C18" s="14"/>
      <c r="D18" s="22" t="s">
        <v>9</v>
      </c>
      <c r="E18" s="65">
        <v>230105</v>
      </c>
      <c r="F18" s="28"/>
      <c r="G18" s="166"/>
      <c r="H18" s="62">
        <v>6</v>
      </c>
      <c r="I18" s="162">
        <v>75</v>
      </c>
      <c r="O18" s="190"/>
    </row>
    <row r="19" spans="1:9" ht="24.75" customHeight="1">
      <c r="A19" s="14"/>
      <c r="B19" s="14"/>
      <c r="C19" s="14"/>
      <c r="D19" s="22" t="s">
        <v>10</v>
      </c>
      <c r="E19" s="65">
        <v>230106</v>
      </c>
      <c r="F19" s="28"/>
      <c r="G19" s="166"/>
      <c r="H19" s="62">
        <v>8</v>
      </c>
      <c r="I19" s="162">
        <v>11</v>
      </c>
    </row>
    <row r="20" spans="1:9" ht="24.75" customHeight="1">
      <c r="A20" s="14"/>
      <c r="B20" s="14"/>
      <c r="C20" s="14"/>
      <c r="D20" s="22" t="s">
        <v>173</v>
      </c>
      <c r="E20" s="65">
        <v>110602</v>
      </c>
      <c r="F20" s="28"/>
      <c r="G20" s="166"/>
      <c r="H20" s="62">
        <v>105</v>
      </c>
      <c r="I20" s="162">
        <v>47</v>
      </c>
    </row>
    <row r="21" spans="1:9" ht="24.75" customHeight="1" hidden="1">
      <c r="A21" s="14"/>
      <c r="B21" s="14"/>
      <c r="C21" s="14"/>
      <c r="D21" s="22" t="s">
        <v>182</v>
      </c>
      <c r="E21" s="65">
        <v>110605</v>
      </c>
      <c r="F21" s="28"/>
      <c r="G21" s="166"/>
      <c r="H21" s="62"/>
      <c r="I21" s="178"/>
    </row>
    <row r="22" spans="1:8" ht="24.75" customHeight="1" hidden="1">
      <c r="A22" s="14"/>
      <c r="B22" s="14"/>
      <c r="C22" s="14"/>
      <c r="D22" s="22" t="s">
        <v>44</v>
      </c>
      <c r="E22" s="65">
        <v>230199</v>
      </c>
      <c r="F22" s="28"/>
      <c r="G22" s="166"/>
      <c r="H22" s="28"/>
    </row>
    <row r="23" spans="1:8" ht="24.75" customHeight="1" hidden="1">
      <c r="A23" s="14"/>
      <c r="B23" s="14"/>
      <c r="C23" s="14"/>
      <c r="D23" s="22" t="s">
        <v>172</v>
      </c>
      <c r="E23" s="65">
        <v>300000</v>
      </c>
      <c r="F23" s="28"/>
      <c r="G23" s="166"/>
      <c r="H23" s="62"/>
    </row>
    <row r="24" spans="1:9" ht="24.75" customHeight="1">
      <c r="A24" s="14"/>
      <c r="B24" s="14"/>
      <c r="C24" s="14"/>
      <c r="D24" s="22" t="s">
        <v>282</v>
      </c>
      <c r="E24" s="65">
        <v>441002</v>
      </c>
      <c r="F24" s="28"/>
      <c r="G24" s="166"/>
      <c r="H24" s="62">
        <v>3221400</v>
      </c>
      <c r="I24" s="178" t="s">
        <v>30</v>
      </c>
    </row>
    <row r="25" spans="1:9" ht="24.75" customHeight="1" hidden="1">
      <c r="A25" s="14"/>
      <c r="B25" s="14"/>
      <c r="C25" s="14"/>
      <c r="D25" s="22" t="s">
        <v>23</v>
      </c>
      <c r="E25" s="65">
        <v>230108</v>
      </c>
      <c r="F25" s="28"/>
      <c r="G25" s="166"/>
      <c r="H25" s="62"/>
      <c r="I25" s="178"/>
    </row>
    <row r="26" spans="1:9" ht="24.75" customHeight="1" hidden="1">
      <c r="A26" s="14"/>
      <c r="B26" s="14"/>
      <c r="C26" s="14"/>
      <c r="D26" s="22" t="s">
        <v>200</v>
      </c>
      <c r="E26" s="65">
        <v>110604</v>
      </c>
      <c r="F26" s="28"/>
      <c r="G26" s="166"/>
      <c r="H26" s="28"/>
      <c r="I26" s="178"/>
    </row>
    <row r="27" spans="1:9" ht="24.75" customHeight="1" hidden="1">
      <c r="A27" s="14"/>
      <c r="B27" s="14"/>
      <c r="C27" s="14"/>
      <c r="D27" s="22" t="s">
        <v>232</v>
      </c>
      <c r="E27" s="65">
        <v>230108</v>
      </c>
      <c r="F27" s="28"/>
      <c r="G27" s="166"/>
      <c r="H27" s="28"/>
      <c r="I27" s="178"/>
    </row>
    <row r="28" spans="1:9" ht="24.75" customHeight="1">
      <c r="A28" s="14"/>
      <c r="B28" s="14"/>
      <c r="C28" s="14"/>
      <c r="D28" s="22"/>
      <c r="E28" s="65"/>
      <c r="F28" s="28"/>
      <c r="G28" s="166"/>
      <c r="H28" s="28"/>
      <c r="I28" s="178"/>
    </row>
    <row r="29" spans="1:9" ht="24.75" customHeight="1">
      <c r="A29" s="14"/>
      <c r="B29" s="14"/>
      <c r="C29" s="14"/>
      <c r="D29" s="22"/>
      <c r="E29" s="65"/>
      <c r="F29" s="28"/>
      <c r="G29" s="166"/>
      <c r="H29" s="28"/>
      <c r="I29" s="178"/>
    </row>
    <row r="30" spans="1:9" ht="24.75" customHeight="1">
      <c r="A30" s="14"/>
      <c r="B30" s="14"/>
      <c r="C30" s="14"/>
      <c r="D30" s="22"/>
      <c r="E30" s="65"/>
      <c r="F30" s="28"/>
      <c r="G30" s="166"/>
      <c r="H30" s="28"/>
      <c r="I30" s="178"/>
    </row>
    <row r="31" spans="1:9" ht="24.75" customHeight="1">
      <c r="A31" s="14"/>
      <c r="B31" s="14"/>
      <c r="C31" s="14"/>
      <c r="D31" s="22"/>
      <c r="E31" s="65"/>
      <c r="F31" s="28"/>
      <c r="G31" s="166"/>
      <c r="H31" s="28"/>
      <c r="I31" s="178"/>
    </row>
    <row r="32" spans="1:9" ht="24.75" customHeight="1">
      <c r="A32" s="14"/>
      <c r="B32" s="14"/>
      <c r="C32" s="14"/>
      <c r="D32" s="22"/>
      <c r="E32" s="65"/>
      <c r="F32" s="28"/>
      <c r="G32" s="166"/>
      <c r="H32" s="28"/>
      <c r="I32" s="178"/>
    </row>
    <row r="33" spans="1:9" ht="24.75" customHeight="1">
      <c r="A33" s="14"/>
      <c r="B33" s="14"/>
      <c r="C33" s="14"/>
      <c r="D33" s="22"/>
      <c r="E33" s="65"/>
      <c r="F33" s="28"/>
      <c r="G33" s="166"/>
      <c r="H33" s="28"/>
      <c r="I33" s="178"/>
    </row>
    <row r="34" spans="1:9" ht="24.75" customHeight="1">
      <c r="A34" s="14"/>
      <c r="B34" s="14"/>
      <c r="C34" s="14"/>
      <c r="D34" s="22"/>
      <c r="E34" s="65"/>
      <c r="F34" s="28"/>
      <c r="G34" s="166"/>
      <c r="H34" s="28"/>
      <c r="I34" s="178"/>
    </row>
    <row r="35" spans="1:9" ht="24.75" customHeight="1">
      <c r="A35" s="14"/>
      <c r="B35" s="14"/>
      <c r="C35" s="14"/>
      <c r="D35" s="22"/>
      <c r="E35" s="65"/>
      <c r="F35" s="28"/>
      <c r="G35" s="166"/>
      <c r="H35" s="28"/>
      <c r="I35" s="178"/>
    </row>
    <row r="36" spans="1:8" ht="24.75" customHeight="1">
      <c r="A36" s="14"/>
      <c r="B36" s="14"/>
      <c r="C36" s="14"/>
      <c r="D36" s="22"/>
      <c r="E36" s="65"/>
      <c r="F36" s="28"/>
      <c r="G36" s="166"/>
      <c r="H36" s="28"/>
    </row>
    <row r="37" spans="1:9" ht="24.75" customHeight="1">
      <c r="A37" s="10"/>
      <c r="B37" s="10"/>
      <c r="C37" s="10"/>
      <c r="D37" s="23"/>
      <c r="E37" s="144"/>
      <c r="F37" s="35">
        <f>INT(SUM(F6:F36)+SUM(G6:G36)/100)</f>
        <v>3750922</v>
      </c>
      <c r="G37" s="179">
        <f>MOD(SUM(G6:G36),100)</f>
        <v>52</v>
      </c>
      <c r="H37" s="34">
        <f>INT(SUM(H5:H36)+SUM(I5:I36)/100)</f>
        <v>3750922</v>
      </c>
      <c r="I37" s="181">
        <f>MOD(SUM(I5:I36),100)</f>
        <v>52</v>
      </c>
    </row>
    <row r="38" spans="1:14" s="14" customFormat="1" ht="24.75" customHeight="1">
      <c r="A38" s="38" t="s">
        <v>26</v>
      </c>
      <c r="B38" s="37"/>
      <c r="C38" s="6"/>
      <c r="D38" s="6"/>
      <c r="E38" s="7"/>
      <c r="F38" s="15"/>
      <c r="G38" s="178"/>
      <c r="H38" s="8"/>
      <c r="I38" s="185"/>
      <c r="J38" s="60"/>
      <c r="K38" s="189"/>
      <c r="L38" s="189"/>
      <c r="M38" s="189"/>
      <c r="N38" s="189"/>
    </row>
    <row r="39" spans="1:9" ht="24.75" customHeight="1">
      <c r="A39" s="403" t="s">
        <v>299</v>
      </c>
      <c r="B39" s="403"/>
      <c r="C39" s="403"/>
      <c r="D39" s="403"/>
      <c r="E39" s="403"/>
      <c r="F39" s="403"/>
      <c r="G39" s="403"/>
      <c r="H39" s="403"/>
      <c r="I39" s="403"/>
    </row>
    <row r="40" spans="1:9" ht="24.75" customHeight="1">
      <c r="A40" s="10"/>
      <c r="B40" s="10"/>
      <c r="C40" s="10"/>
      <c r="D40" s="10"/>
      <c r="E40" s="11"/>
      <c r="F40" s="12"/>
      <c r="G40" s="183"/>
      <c r="H40" s="12"/>
      <c r="I40" s="183"/>
    </row>
    <row r="41" spans="1:9" ht="24.75" customHeight="1">
      <c r="A41" s="44"/>
      <c r="B41" s="40"/>
      <c r="C41" s="40"/>
      <c r="D41" s="41"/>
      <c r="E41" s="41"/>
      <c r="F41" s="169"/>
      <c r="G41" s="184"/>
      <c r="H41" s="169"/>
      <c r="I41" s="186"/>
    </row>
    <row r="42" spans="1:9" ht="24.75" customHeight="1">
      <c r="A42" s="13"/>
      <c r="B42" s="14"/>
      <c r="C42" s="14"/>
      <c r="D42" s="14"/>
      <c r="E42" s="9"/>
      <c r="F42" s="15"/>
      <c r="G42" s="178"/>
      <c r="H42" s="15"/>
      <c r="I42" s="187"/>
    </row>
    <row r="43" spans="1:9" ht="24.75" customHeight="1">
      <c r="A43" s="17"/>
      <c r="B43" s="10" t="s">
        <v>209</v>
      </c>
      <c r="C43" s="10"/>
      <c r="D43" s="10"/>
      <c r="E43" s="11"/>
      <c r="F43" s="12" t="s">
        <v>208</v>
      </c>
      <c r="G43" s="183"/>
      <c r="H43" s="12"/>
      <c r="I43" s="188"/>
    </row>
    <row r="44" spans="1:10" ht="24.75" customHeight="1">
      <c r="A44" s="6"/>
      <c r="B44" s="6"/>
      <c r="C44" s="6"/>
      <c r="D44" s="6"/>
      <c r="E44" s="7"/>
      <c r="F44" s="8"/>
      <c r="G44" s="185"/>
      <c r="H44" s="8"/>
      <c r="I44" s="185"/>
      <c r="J44" s="189"/>
    </row>
    <row r="55" ht="24.75" customHeight="1">
      <c r="D55" s="344"/>
    </row>
  </sheetData>
  <mergeCells count="8">
    <mergeCell ref="F1:I1"/>
    <mergeCell ref="F2:I2"/>
    <mergeCell ref="A39:I39"/>
    <mergeCell ref="A4:B4"/>
    <mergeCell ref="A5:D5"/>
    <mergeCell ref="H5:I5"/>
    <mergeCell ref="F5:G5"/>
    <mergeCell ref="A3:I3"/>
  </mergeCells>
  <printOptions/>
  <pageMargins left="0.48" right="0.11" top="0.44" bottom="0.21" header="0.16" footer="0.17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5"/>
  <sheetViews>
    <sheetView workbookViewId="0" topLeftCell="A7">
      <selection activeCell="B37" sqref="B37"/>
    </sheetView>
  </sheetViews>
  <sheetFormatPr defaultColWidth="9.140625" defaultRowHeight="24.75" customHeight="1"/>
  <cols>
    <col min="1" max="1" width="5.57421875" style="1" customWidth="1"/>
    <col min="2" max="2" width="16.28125" style="1" customWidth="1"/>
    <col min="3" max="3" width="6.00390625" style="1" customWidth="1"/>
    <col min="4" max="4" width="32.8515625" style="1" customWidth="1"/>
    <col min="5" max="5" width="8.7109375" style="2" customWidth="1"/>
    <col min="6" max="6" width="12.421875" style="4" customWidth="1"/>
    <col min="7" max="7" width="5.28125" style="177" customWidth="1"/>
    <col min="8" max="8" width="12.421875" style="4" customWidth="1"/>
    <col min="9" max="9" width="4.8515625" style="177" customWidth="1"/>
    <col min="10" max="10" width="11.28125" style="60" customWidth="1"/>
    <col min="11" max="16384" width="9.140625" style="1" customWidth="1"/>
  </cols>
  <sheetData>
    <row r="1" spans="1:9" ht="24.75" customHeight="1">
      <c r="A1" s="394" t="s">
        <v>0</v>
      </c>
      <c r="B1" s="394"/>
      <c r="C1" s="394"/>
      <c r="D1" s="394"/>
      <c r="G1" s="399" t="s">
        <v>283</v>
      </c>
      <c r="H1" s="399"/>
      <c r="I1" s="399"/>
    </row>
    <row r="2" spans="3:9" ht="24.75" customHeight="1">
      <c r="C2" s="410" t="s">
        <v>29</v>
      </c>
      <c r="D2" s="410"/>
      <c r="E2" s="410"/>
      <c r="F2" s="410"/>
      <c r="G2" s="399" t="s">
        <v>281</v>
      </c>
      <c r="H2" s="399"/>
      <c r="I2" s="399"/>
    </row>
    <row r="3" spans="1:6" ht="24.75" customHeight="1">
      <c r="A3" s="394" t="s">
        <v>236</v>
      </c>
      <c r="B3" s="394"/>
      <c r="C3" s="3"/>
      <c r="D3" s="2"/>
      <c r="F3" s="5"/>
    </row>
    <row r="4" spans="1:9" ht="24.75" customHeight="1">
      <c r="A4" s="395" t="s">
        <v>5</v>
      </c>
      <c r="B4" s="396"/>
      <c r="C4" s="396"/>
      <c r="D4" s="396"/>
      <c r="E4" s="19" t="s">
        <v>4</v>
      </c>
      <c r="F4" s="397" t="s">
        <v>2</v>
      </c>
      <c r="G4" s="397"/>
      <c r="H4" s="397" t="s">
        <v>3</v>
      </c>
      <c r="I4" s="398"/>
    </row>
    <row r="5" spans="1:12" ht="24.75" customHeight="1">
      <c r="A5" s="21" t="s">
        <v>14</v>
      </c>
      <c r="B5" s="14" t="s">
        <v>15</v>
      </c>
      <c r="C5" s="14"/>
      <c r="D5" s="22"/>
      <c r="E5" s="27">
        <v>510000</v>
      </c>
      <c r="F5" s="62">
        <v>137353</v>
      </c>
      <c r="G5" s="162" t="s">
        <v>30</v>
      </c>
      <c r="H5" s="28"/>
      <c r="I5" s="162"/>
      <c r="J5" s="189"/>
      <c r="K5" s="14"/>
      <c r="L5" s="14"/>
    </row>
    <row r="6" spans="1:12" ht="24.75" customHeight="1">
      <c r="A6" s="21"/>
      <c r="B6" s="14" t="s">
        <v>16</v>
      </c>
      <c r="C6" s="14"/>
      <c r="D6" s="22"/>
      <c r="E6" s="27">
        <v>520000</v>
      </c>
      <c r="F6" s="28">
        <v>429145</v>
      </c>
      <c r="G6" s="162" t="s">
        <v>30</v>
      </c>
      <c r="H6" s="28"/>
      <c r="I6" s="162"/>
      <c r="J6" s="189"/>
      <c r="K6" s="14"/>
      <c r="L6" s="14"/>
    </row>
    <row r="7" spans="1:12" ht="24.75" customHeight="1">
      <c r="A7" s="14"/>
      <c r="B7" s="14" t="s">
        <v>17</v>
      </c>
      <c r="C7" s="14"/>
      <c r="D7" s="22"/>
      <c r="E7" s="27">
        <v>220600</v>
      </c>
      <c r="F7" s="28">
        <v>54620</v>
      </c>
      <c r="G7" s="162" t="s">
        <v>30</v>
      </c>
      <c r="H7" s="28"/>
      <c r="I7" s="162"/>
      <c r="J7" s="189"/>
      <c r="K7" s="14"/>
      <c r="L7" s="14"/>
    </row>
    <row r="8" spans="1:12" ht="24.75" customHeight="1">
      <c r="A8" s="14"/>
      <c r="B8" s="14" t="s">
        <v>18</v>
      </c>
      <c r="C8" s="14"/>
      <c r="D8" s="22"/>
      <c r="E8" s="27">
        <v>531000</v>
      </c>
      <c r="F8" s="28">
        <v>22539</v>
      </c>
      <c r="G8" s="162" t="s">
        <v>30</v>
      </c>
      <c r="H8" s="28"/>
      <c r="I8" s="162"/>
      <c r="J8" s="189"/>
      <c r="K8" s="14"/>
      <c r="L8" s="14"/>
    </row>
    <row r="9" spans="1:12" ht="24.75" customHeight="1">
      <c r="A9" s="14"/>
      <c r="B9" s="14" t="s">
        <v>19</v>
      </c>
      <c r="C9" s="14"/>
      <c r="D9" s="22"/>
      <c r="E9" s="27">
        <v>532000</v>
      </c>
      <c r="F9" s="28">
        <v>69070</v>
      </c>
      <c r="G9" s="162" t="s">
        <v>30</v>
      </c>
      <c r="H9" s="28"/>
      <c r="I9" s="162"/>
      <c r="J9" s="189"/>
      <c r="K9" s="14"/>
      <c r="L9" s="14"/>
    </row>
    <row r="10" spans="1:12" ht="24.75" customHeight="1">
      <c r="A10" s="14"/>
      <c r="B10" s="14" t="s">
        <v>20</v>
      </c>
      <c r="C10" s="14"/>
      <c r="D10" s="22"/>
      <c r="E10" s="27">
        <v>533000</v>
      </c>
      <c r="F10" s="62">
        <v>16862</v>
      </c>
      <c r="G10" s="166" t="s">
        <v>30</v>
      </c>
      <c r="H10" s="28"/>
      <c r="I10" s="162"/>
      <c r="J10" s="189"/>
      <c r="K10" s="14"/>
      <c r="L10" s="14"/>
    </row>
    <row r="11" spans="1:12" ht="24.75" customHeight="1">
      <c r="A11" s="14"/>
      <c r="B11" s="14" t="s">
        <v>21</v>
      </c>
      <c r="C11" s="14"/>
      <c r="D11" s="22"/>
      <c r="E11" s="27">
        <v>534000</v>
      </c>
      <c r="F11" s="28">
        <v>33731</v>
      </c>
      <c r="G11" s="166">
        <v>59</v>
      </c>
      <c r="H11" s="28"/>
      <c r="I11" s="162"/>
      <c r="J11" s="189"/>
      <c r="K11" s="14"/>
      <c r="L11" s="14"/>
    </row>
    <row r="12" spans="1:12" ht="24.75" customHeight="1">
      <c r="A12" s="14"/>
      <c r="B12" s="14" t="s">
        <v>148</v>
      </c>
      <c r="C12" s="14"/>
      <c r="D12" s="22"/>
      <c r="E12" s="27">
        <v>536000</v>
      </c>
      <c r="F12" s="62">
        <v>344000</v>
      </c>
      <c r="G12" s="162" t="s">
        <v>30</v>
      </c>
      <c r="H12" s="28"/>
      <c r="I12" s="162"/>
      <c r="J12" s="189"/>
      <c r="K12" s="14"/>
      <c r="L12" s="14"/>
    </row>
    <row r="13" spans="1:12" ht="24.75" customHeight="1" hidden="1">
      <c r="A13" s="14"/>
      <c r="B13" s="14" t="s">
        <v>22</v>
      </c>
      <c r="C13" s="14"/>
      <c r="D13" s="22"/>
      <c r="E13" s="27">
        <v>541000</v>
      </c>
      <c r="F13" s="62"/>
      <c r="G13" s="162"/>
      <c r="H13" s="28"/>
      <c r="I13" s="162"/>
      <c r="J13" s="189"/>
      <c r="K13" s="14"/>
      <c r="L13" s="14"/>
    </row>
    <row r="14" spans="1:12" ht="24.75" customHeight="1" hidden="1">
      <c r="A14" s="14"/>
      <c r="B14" s="14" t="s">
        <v>45</v>
      </c>
      <c r="C14" s="14"/>
      <c r="D14" s="22"/>
      <c r="E14" s="27">
        <v>542000</v>
      </c>
      <c r="F14" s="62"/>
      <c r="G14" s="162"/>
      <c r="H14" s="28"/>
      <c r="I14" s="162"/>
      <c r="J14" s="189"/>
      <c r="K14" s="14"/>
      <c r="L14" s="14"/>
    </row>
    <row r="15" spans="1:12" ht="24.75" customHeight="1" hidden="1">
      <c r="A15" s="14"/>
      <c r="B15" s="14" t="s">
        <v>176</v>
      </c>
      <c r="C15" s="14"/>
      <c r="D15" s="22"/>
      <c r="E15" s="27">
        <v>110605</v>
      </c>
      <c r="F15" s="62"/>
      <c r="G15" s="162"/>
      <c r="H15" s="28"/>
      <c r="I15" s="162"/>
      <c r="J15" s="189"/>
      <c r="K15" s="14"/>
      <c r="L15" s="14"/>
    </row>
    <row r="16" spans="1:12" ht="24.75" customHeight="1">
      <c r="A16" s="14"/>
      <c r="B16" s="14" t="s">
        <v>180</v>
      </c>
      <c r="C16" s="14"/>
      <c r="D16" s="22"/>
      <c r="E16" s="27">
        <v>110600</v>
      </c>
      <c r="F16" s="62">
        <v>1231400</v>
      </c>
      <c r="G16" s="162" t="s">
        <v>30</v>
      </c>
      <c r="H16" s="28"/>
      <c r="I16" s="162"/>
      <c r="J16" s="189"/>
      <c r="K16" s="14"/>
      <c r="L16" s="14"/>
    </row>
    <row r="17" spans="1:12" ht="24.75" customHeight="1">
      <c r="A17" s="14"/>
      <c r="B17" s="14" t="s">
        <v>174</v>
      </c>
      <c r="C17" s="14"/>
      <c r="D17" s="22"/>
      <c r="E17" s="27">
        <v>210402</v>
      </c>
      <c r="F17" s="62">
        <v>360948</v>
      </c>
      <c r="G17" s="162" t="s">
        <v>30</v>
      </c>
      <c r="H17" s="28"/>
      <c r="I17" s="162"/>
      <c r="J17" s="189"/>
      <c r="K17" s="14"/>
      <c r="L17" s="14"/>
    </row>
    <row r="18" spans="1:12" ht="24.75" customHeight="1">
      <c r="A18" s="14"/>
      <c r="B18" s="14" t="s">
        <v>149</v>
      </c>
      <c r="C18" s="14"/>
      <c r="D18" s="22"/>
      <c r="E18" s="27">
        <v>230102</v>
      </c>
      <c r="F18" s="28">
        <v>5063</v>
      </c>
      <c r="G18" s="162">
        <v>84</v>
      </c>
      <c r="H18" s="28"/>
      <c r="I18" s="162"/>
      <c r="J18" s="189"/>
      <c r="K18" s="14"/>
      <c r="L18" s="14"/>
    </row>
    <row r="19" spans="1:12" ht="24.75" customHeight="1">
      <c r="A19" s="14"/>
      <c r="B19" s="14" t="s">
        <v>150</v>
      </c>
      <c r="C19" s="14"/>
      <c r="D19" s="22"/>
      <c r="E19" s="27">
        <v>230108</v>
      </c>
      <c r="F19" s="62">
        <v>73840</v>
      </c>
      <c r="G19" s="166" t="s">
        <v>30</v>
      </c>
      <c r="H19" s="28"/>
      <c r="I19" s="162"/>
      <c r="J19" s="189"/>
      <c r="K19" s="14"/>
      <c r="L19" s="14"/>
    </row>
    <row r="20" spans="1:12" ht="24.75" customHeight="1" hidden="1">
      <c r="A20" s="14"/>
      <c r="B20" s="14" t="s">
        <v>239</v>
      </c>
      <c r="C20" s="14"/>
      <c r="D20" s="22"/>
      <c r="E20" s="27">
        <v>230199</v>
      </c>
      <c r="F20" s="62"/>
      <c r="G20" s="166"/>
      <c r="H20" s="28"/>
      <c r="I20" s="162"/>
      <c r="J20" s="189"/>
      <c r="K20" s="14"/>
      <c r="L20" s="14"/>
    </row>
    <row r="21" spans="1:12" ht="24.75" customHeight="1" hidden="1">
      <c r="A21" s="14"/>
      <c r="B21" s="14" t="s">
        <v>172</v>
      </c>
      <c r="C21" s="14"/>
      <c r="D21" s="22"/>
      <c r="E21" s="27">
        <v>300000</v>
      </c>
      <c r="F21" s="28"/>
      <c r="G21" s="166"/>
      <c r="H21" s="28"/>
      <c r="I21" s="162"/>
      <c r="J21" s="189"/>
      <c r="K21" s="14"/>
      <c r="L21" s="14"/>
    </row>
    <row r="22" spans="1:12" ht="24.75" customHeight="1" hidden="1">
      <c r="A22" s="14"/>
      <c r="B22" s="14" t="s">
        <v>11</v>
      </c>
      <c r="C22" s="14"/>
      <c r="D22" s="22"/>
      <c r="E22" s="27">
        <v>441002</v>
      </c>
      <c r="F22" s="28"/>
      <c r="G22" s="166"/>
      <c r="H22" s="28"/>
      <c r="I22" s="162"/>
      <c r="J22" s="189"/>
      <c r="K22" s="14"/>
      <c r="L22" s="14"/>
    </row>
    <row r="23" spans="1:12" ht="24.75" customHeight="1" hidden="1">
      <c r="A23" s="14"/>
      <c r="B23" s="14" t="s">
        <v>233</v>
      </c>
      <c r="C23" s="14"/>
      <c r="D23" s="22"/>
      <c r="E23" s="27">
        <v>510100</v>
      </c>
      <c r="F23" s="28"/>
      <c r="G23" s="166"/>
      <c r="H23" s="28"/>
      <c r="I23" s="162"/>
      <c r="J23" s="189"/>
      <c r="K23" s="14"/>
      <c r="L23" s="14"/>
    </row>
    <row r="24" spans="1:12" ht="24.75" customHeight="1">
      <c r="A24" s="14"/>
      <c r="B24" s="14"/>
      <c r="C24" s="14"/>
      <c r="D24" s="22"/>
      <c r="E24" s="27"/>
      <c r="F24" s="28"/>
      <c r="G24" s="166"/>
      <c r="H24" s="28"/>
      <c r="I24" s="162"/>
      <c r="J24" s="189"/>
      <c r="K24" s="14"/>
      <c r="L24" s="14"/>
    </row>
    <row r="25" spans="1:12" ht="24.75" customHeight="1">
      <c r="A25" s="14"/>
      <c r="B25" s="14"/>
      <c r="C25" s="21" t="s">
        <v>3</v>
      </c>
      <c r="D25" s="22" t="s">
        <v>181</v>
      </c>
      <c r="E25" s="27">
        <v>110202</v>
      </c>
      <c r="F25" s="28"/>
      <c r="G25" s="166"/>
      <c r="H25" s="28">
        <v>2773888</v>
      </c>
      <c r="I25" s="162">
        <v>39</v>
      </c>
      <c r="J25" s="189"/>
      <c r="K25" s="14"/>
      <c r="L25" s="14"/>
    </row>
    <row r="26" spans="1:12" ht="24.75" customHeight="1">
      <c r="A26" s="14"/>
      <c r="B26" s="14"/>
      <c r="C26" s="14"/>
      <c r="D26" s="22" t="s">
        <v>24</v>
      </c>
      <c r="E26" s="27"/>
      <c r="F26" s="28"/>
      <c r="G26" s="166"/>
      <c r="H26" s="28"/>
      <c r="I26" s="162"/>
      <c r="J26" s="191"/>
      <c r="K26" s="147"/>
      <c r="L26" s="147"/>
    </row>
    <row r="27" spans="1:12" ht="24.75" customHeight="1" hidden="1">
      <c r="A27" s="14"/>
      <c r="B27" s="14"/>
      <c r="C27" s="14"/>
      <c r="D27" s="22" t="s">
        <v>7</v>
      </c>
      <c r="E27" s="27">
        <v>110202</v>
      </c>
      <c r="F27" s="28"/>
      <c r="G27" s="166"/>
      <c r="H27" s="28"/>
      <c r="I27" s="162"/>
      <c r="J27" s="191"/>
      <c r="K27" s="147"/>
      <c r="L27" s="147"/>
    </row>
    <row r="28" spans="1:12" ht="24.75" customHeight="1" hidden="1">
      <c r="A28" s="14"/>
      <c r="B28" s="14"/>
      <c r="C28" s="14"/>
      <c r="D28" s="22" t="s">
        <v>8</v>
      </c>
      <c r="E28" s="27"/>
      <c r="F28" s="28"/>
      <c r="G28" s="166"/>
      <c r="H28" s="28"/>
      <c r="I28" s="162"/>
      <c r="J28" s="191"/>
      <c r="K28" s="147"/>
      <c r="L28" s="147"/>
    </row>
    <row r="29" spans="1:12" ht="24.75" customHeight="1" hidden="1">
      <c r="A29" s="14"/>
      <c r="B29" s="14"/>
      <c r="C29" s="14"/>
      <c r="D29" s="22" t="s">
        <v>181</v>
      </c>
      <c r="E29" s="27">
        <v>110202</v>
      </c>
      <c r="F29" s="28"/>
      <c r="G29" s="166"/>
      <c r="H29" s="28"/>
      <c r="I29" s="162"/>
      <c r="J29" s="191"/>
      <c r="K29" s="147"/>
      <c r="L29" s="147"/>
    </row>
    <row r="30" spans="1:12" ht="24.75" customHeight="1" hidden="1">
      <c r="A30" s="14"/>
      <c r="B30" s="14"/>
      <c r="C30" s="14"/>
      <c r="D30" s="22" t="s">
        <v>240</v>
      </c>
      <c r="E30" s="27"/>
      <c r="F30" s="28"/>
      <c r="G30" s="166"/>
      <c r="H30" s="28"/>
      <c r="I30" s="162"/>
      <c r="J30" s="191"/>
      <c r="K30" s="147"/>
      <c r="L30" s="147"/>
    </row>
    <row r="31" spans="1:12" ht="24.75" customHeight="1">
      <c r="A31" s="14"/>
      <c r="B31" s="14"/>
      <c r="C31" s="14"/>
      <c r="D31" s="22" t="s">
        <v>25</v>
      </c>
      <c r="E31" s="27">
        <v>230102</v>
      </c>
      <c r="F31" s="36"/>
      <c r="G31" s="168"/>
      <c r="H31" s="28">
        <v>4684</v>
      </c>
      <c r="I31" s="162">
        <v>4</v>
      </c>
      <c r="J31" s="189"/>
      <c r="K31" s="14"/>
      <c r="L31" s="14"/>
    </row>
    <row r="32" spans="1:12" ht="24.75" customHeight="1" hidden="1">
      <c r="A32" s="14"/>
      <c r="B32" s="14"/>
      <c r="C32" s="14"/>
      <c r="D32" s="22" t="s">
        <v>206</v>
      </c>
      <c r="E32" s="27">
        <v>412210</v>
      </c>
      <c r="F32" s="36"/>
      <c r="G32" s="168"/>
      <c r="H32" s="28"/>
      <c r="I32" s="162"/>
      <c r="J32" s="189"/>
      <c r="K32" s="14"/>
      <c r="L32" s="14"/>
    </row>
    <row r="33" spans="1:12" ht="24.75" customHeight="1">
      <c r="A33" s="14"/>
      <c r="B33" s="14"/>
      <c r="C33" s="14"/>
      <c r="D33" s="48"/>
      <c r="E33" s="27"/>
      <c r="F33" s="36"/>
      <c r="G33" s="168"/>
      <c r="H33" s="28"/>
      <c r="I33" s="162"/>
      <c r="J33" s="189"/>
      <c r="K33" s="14"/>
      <c r="L33" s="14"/>
    </row>
    <row r="34" spans="1:12" ht="24.75" customHeight="1">
      <c r="A34" s="14"/>
      <c r="B34" s="14"/>
      <c r="C34" s="14"/>
      <c r="D34" s="48"/>
      <c r="E34" s="27"/>
      <c r="F34" s="36"/>
      <c r="G34" s="168"/>
      <c r="H34" s="28"/>
      <c r="I34" s="162"/>
      <c r="J34" s="189"/>
      <c r="K34" s="14"/>
      <c r="L34" s="14"/>
    </row>
    <row r="35" spans="1:12" ht="24.75" customHeight="1">
      <c r="A35" s="14"/>
      <c r="B35" s="14"/>
      <c r="C35" s="14"/>
      <c r="D35" s="48"/>
      <c r="E35" s="27"/>
      <c r="F35" s="36"/>
      <c r="G35" s="168"/>
      <c r="H35" s="28"/>
      <c r="I35" s="162"/>
      <c r="J35" s="189"/>
      <c r="K35" s="14"/>
      <c r="L35" s="14"/>
    </row>
    <row r="36" spans="1:12" ht="24.75" customHeight="1">
      <c r="A36" s="14"/>
      <c r="B36" s="14"/>
      <c r="C36" s="14"/>
      <c r="D36" s="48"/>
      <c r="E36" s="27"/>
      <c r="F36" s="36"/>
      <c r="G36" s="168"/>
      <c r="H36" s="28"/>
      <c r="I36" s="162"/>
      <c r="J36" s="189"/>
      <c r="K36" s="14"/>
      <c r="L36" s="14"/>
    </row>
    <row r="37" spans="1:12" ht="24.75" customHeight="1">
      <c r="A37" s="14"/>
      <c r="B37" s="14"/>
      <c r="C37" s="14"/>
      <c r="D37" s="48"/>
      <c r="E37" s="27"/>
      <c r="F37" s="36"/>
      <c r="G37" s="168"/>
      <c r="H37" s="28"/>
      <c r="I37" s="162"/>
      <c r="J37" s="189"/>
      <c r="K37" s="14"/>
      <c r="L37" s="14"/>
    </row>
    <row r="38" spans="1:12" ht="24.75" customHeight="1">
      <c r="A38" s="14"/>
      <c r="B38" s="14"/>
      <c r="C38" s="14"/>
      <c r="D38" s="48"/>
      <c r="E38" s="27"/>
      <c r="F38" s="36"/>
      <c r="G38" s="168"/>
      <c r="H38" s="28"/>
      <c r="I38" s="162"/>
      <c r="J38" s="189"/>
      <c r="K38" s="14"/>
      <c r="L38" s="14"/>
    </row>
    <row r="39" spans="1:12" ht="24.75" customHeight="1" thickBot="1">
      <c r="A39" s="10"/>
      <c r="B39" s="10"/>
      <c r="C39" s="10"/>
      <c r="D39" s="23"/>
      <c r="E39" s="29"/>
      <c r="F39" s="146">
        <f>INT(SUM(F5:F38)+SUM(G5:G38)/100)</f>
        <v>2778572</v>
      </c>
      <c r="G39" s="218">
        <f>MOD(SUM(G5:G38),100)</f>
        <v>43</v>
      </c>
      <c r="H39" s="146">
        <f>INT(SUM(H5:H38)+SUM(I5:I38)/100)</f>
        <v>2778572</v>
      </c>
      <c r="I39" s="220">
        <f>MOD(SUM(I5:I38),100)</f>
        <v>43</v>
      </c>
      <c r="J39" s="189"/>
      <c r="K39" s="14"/>
      <c r="L39" s="14"/>
    </row>
    <row r="40" spans="1:12" ht="24.75" customHeight="1" thickTop="1">
      <c r="A40" s="38" t="s">
        <v>26</v>
      </c>
      <c r="B40" s="37"/>
      <c r="C40" s="6"/>
      <c r="D40" s="6"/>
      <c r="E40" s="7"/>
      <c r="F40" s="15"/>
      <c r="G40" s="178"/>
      <c r="H40" s="15"/>
      <c r="I40" s="178"/>
      <c r="J40" s="189"/>
      <c r="K40" s="14"/>
      <c r="L40" s="14"/>
    </row>
    <row r="41" spans="1:9" ht="24.75" customHeight="1">
      <c r="A41" s="403" t="s">
        <v>284</v>
      </c>
      <c r="B41" s="403"/>
      <c r="C41" s="403"/>
      <c r="D41" s="403"/>
      <c r="E41" s="403"/>
      <c r="F41" s="403"/>
      <c r="G41" s="403"/>
      <c r="H41" s="403"/>
      <c r="I41" s="403"/>
    </row>
    <row r="42" spans="1:9" ht="24.75" customHeight="1">
      <c r="A42" s="375"/>
      <c r="B42" s="375"/>
      <c r="C42" s="375"/>
      <c r="D42" s="375"/>
      <c r="E42" s="375"/>
      <c r="F42" s="375"/>
      <c r="G42" s="375"/>
      <c r="H42" s="375"/>
      <c r="I42" s="375"/>
    </row>
    <row r="43" spans="1:9" ht="24.75" customHeight="1">
      <c r="A43" s="44"/>
      <c r="B43" s="40"/>
      <c r="C43" s="40"/>
      <c r="D43" s="41"/>
      <c r="E43" s="41"/>
      <c r="F43" s="169"/>
      <c r="G43" s="184"/>
      <c r="H43" s="169"/>
      <c r="I43" s="186"/>
    </row>
    <row r="44" spans="1:9" ht="24.75" customHeight="1">
      <c r="A44" s="49"/>
      <c r="B44" s="50"/>
      <c r="C44" s="50"/>
      <c r="D44" s="51"/>
      <c r="E44" s="51"/>
      <c r="F44" s="170"/>
      <c r="G44" s="219"/>
      <c r="H44" s="170"/>
      <c r="I44" s="221"/>
    </row>
    <row r="45" spans="1:9" ht="24.75" customHeight="1">
      <c r="A45" s="17" t="s">
        <v>210</v>
      </c>
      <c r="B45" s="10"/>
      <c r="C45" s="10"/>
      <c r="D45" s="10"/>
      <c r="E45" s="11"/>
      <c r="F45" s="12" t="s">
        <v>211</v>
      </c>
      <c r="G45" s="183"/>
      <c r="H45" s="12"/>
      <c r="I45" s="188"/>
    </row>
  </sheetData>
  <mergeCells count="9">
    <mergeCell ref="G1:I1"/>
    <mergeCell ref="G2:I2"/>
    <mergeCell ref="C2:F2"/>
    <mergeCell ref="A1:D1"/>
    <mergeCell ref="A41:I41"/>
    <mergeCell ref="A3:B3"/>
    <mergeCell ref="A4:D4"/>
    <mergeCell ref="F4:G4"/>
    <mergeCell ref="H4:I4"/>
  </mergeCells>
  <printOptions/>
  <pageMargins left="0.42" right="0.11" top="0.5" bottom="0.15" header="0.16" footer="0.15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9"/>
  <sheetViews>
    <sheetView workbookViewId="0" topLeftCell="A4">
      <selection activeCell="D38" sqref="D38"/>
    </sheetView>
  </sheetViews>
  <sheetFormatPr defaultColWidth="9.140625" defaultRowHeight="24.75" customHeight="1"/>
  <cols>
    <col min="1" max="1" width="5.57421875" style="1" customWidth="1"/>
    <col min="2" max="2" width="8.28125" style="1" customWidth="1"/>
    <col min="3" max="3" width="6.00390625" style="1" customWidth="1"/>
    <col min="4" max="4" width="45.140625" style="1" customWidth="1"/>
    <col min="5" max="5" width="8.421875" style="2" customWidth="1"/>
    <col min="6" max="6" width="10.140625" style="4" customWidth="1"/>
    <col min="7" max="7" width="5.140625" style="4" customWidth="1"/>
    <col min="8" max="8" width="10.00390625" style="4" customWidth="1"/>
    <col min="9" max="9" width="4.8515625" style="4" customWidth="1"/>
    <col min="10" max="10" width="12.7109375" style="1" hidden="1" customWidth="1"/>
    <col min="11" max="11" width="11.28125" style="60" hidden="1" customWidth="1"/>
    <col min="12" max="12" width="13.28125" style="1" hidden="1" customWidth="1"/>
    <col min="13" max="16384" width="9.140625" style="1" customWidth="1"/>
  </cols>
  <sheetData>
    <row r="1" spans="1:9" ht="24.75" customHeight="1">
      <c r="A1" s="148" t="s">
        <v>0</v>
      </c>
      <c r="B1" s="148"/>
      <c r="C1" s="148"/>
      <c r="G1" s="399" t="s">
        <v>285</v>
      </c>
      <c r="H1" s="399"/>
      <c r="I1" s="399"/>
    </row>
    <row r="2" spans="5:9" ht="24.75" customHeight="1">
      <c r="E2" s="182"/>
      <c r="F2" s="399" t="s">
        <v>281</v>
      </c>
      <c r="G2" s="399"/>
      <c r="H2" s="399"/>
      <c r="I2" s="399"/>
    </row>
    <row r="3" spans="1:9" ht="24.75" customHeight="1">
      <c r="A3" s="410" t="s">
        <v>1</v>
      </c>
      <c r="B3" s="410"/>
      <c r="C3" s="410"/>
      <c r="D3" s="410"/>
      <c r="E3" s="410"/>
      <c r="F3" s="410"/>
      <c r="G3" s="410"/>
      <c r="H3" s="410"/>
      <c r="I3" s="410"/>
    </row>
    <row r="4" spans="1:6" ht="24.75" customHeight="1">
      <c r="A4" s="394" t="s">
        <v>236</v>
      </c>
      <c r="B4" s="394"/>
      <c r="C4" s="3"/>
      <c r="D4" s="2"/>
      <c r="F4" s="5"/>
    </row>
    <row r="5" spans="1:9" ht="24.75" customHeight="1">
      <c r="A5" s="395" t="s">
        <v>5</v>
      </c>
      <c r="B5" s="396"/>
      <c r="C5" s="396"/>
      <c r="D5" s="396"/>
      <c r="E5" s="19" t="s">
        <v>4</v>
      </c>
      <c r="F5" s="397" t="s">
        <v>2</v>
      </c>
      <c r="G5" s="397"/>
      <c r="H5" s="397" t="s">
        <v>3</v>
      </c>
      <c r="I5" s="398"/>
    </row>
    <row r="6" spans="1:9" ht="24.75" customHeight="1">
      <c r="A6" s="7"/>
      <c r="B6" s="7"/>
      <c r="C6" s="7"/>
      <c r="D6" s="20"/>
      <c r="E6" s="24"/>
      <c r="F6" s="163"/>
      <c r="G6" s="163"/>
      <c r="H6" s="26"/>
      <c r="I6" s="164"/>
    </row>
    <row r="7" spans="1:9" ht="24.75" customHeight="1">
      <c r="A7" s="21" t="s">
        <v>13</v>
      </c>
      <c r="B7" s="14" t="s">
        <v>27</v>
      </c>
      <c r="C7" s="14"/>
      <c r="D7" s="22"/>
      <c r="E7" s="27">
        <v>400000</v>
      </c>
      <c r="F7" s="28">
        <v>529402</v>
      </c>
      <c r="G7" s="166">
        <v>19</v>
      </c>
      <c r="H7" s="28"/>
      <c r="I7" s="167"/>
    </row>
    <row r="8" spans="1:10" ht="24.75" customHeight="1">
      <c r="A8" s="14"/>
      <c r="B8" s="14"/>
      <c r="C8" s="14"/>
      <c r="D8" s="22"/>
      <c r="E8" s="27"/>
      <c r="F8" s="165"/>
      <c r="G8" s="165"/>
      <c r="H8" s="28"/>
      <c r="I8" s="167"/>
      <c r="J8" s="60"/>
    </row>
    <row r="9" spans="1:12" ht="24.75" customHeight="1" hidden="1">
      <c r="A9" s="14"/>
      <c r="B9" s="14"/>
      <c r="C9" s="21"/>
      <c r="D9" s="22" t="s">
        <v>197</v>
      </c>
      <c r="E9" s="27">
        <v>411001</v>
      </c>
      <c r="F9" s="165"/>
      <c r="G9" s="165"/>
      <c r="H9" s="28"/>
      <c r="I9" s="162"/>
      <c r="J9" s="60"/>
      <c r="L9" s="190"/>
    </row>
    <row r="10" spans="1:12" ht="24" customHeight="1">
      <c r="A10" s="14"/>
      <c r="B10" s="14"/>
      <c r="C10" s="21" t="s">
        <v>3</v>
      </c>
      <c r="D10" s="22" t="s">
        <v>153</v>
      </c>
      <c r="E10" s="27">
        <v>411002</v>
      </c>
      <c r="F10" s="165"/>
      <c r="G10" s="165"/>
      <c r="H10" s="28">
        <v>14</v>
      </c>
      <c r="I10" s="162">
        <v>77</v>
      </c>
      <c r="J10" s="60"/>
      <c r="L10" s="190"/>
    </row>
    <row r="11" spans="1:12" ht="24.75" customHeight="1" hidden="1">
      <c r="A11" s="14"/>
      <c r="B11" s="14"/>
      <c r="C11" s="14"/>
      <c r="D11" s="22" t="s">
        <v>152</v>
      </c>
      <c r="E11" s="27">
        <v>411003</v>
      </c>
      <c r="F11" s="165"/>
      <c r="G11" s="165"/>
      <c r="H11" s="28"/>
      <c r="I11" s="162"/>
      <c r="J11" s="60"/>
      <c r="L11" s="190"/>
    </row>
    <row r="12" spans="1:12" ht="24.75" customHeight="1" hidden="1">
      <c r="A12" s="14"/>
      <c r="B12" s="14"/>
      <c r="C12" s="14"/>
      <c r="D12" s="22" t="s">
        <v>177</v>
      </c>
      <c r="E12" s="27">
        <v>412003</v>
      </c>
      <c r="F12" s="165"/>
      <c r="G12" s="165"/>
      <c r="H12" s="28"/>
      <c r="I12" s="162"/>
      <c r="J12" s="60"/>
      <c r="L12" s="190"/>
    </row>
    <row r="13" spans="1:12" ht="24.75" customHeight="1">
      <c r="A13" s="14"/>
      <c r="B13" s="14"/>
      <c r="C13" s="14"/>
      <c r="D13" s="22" t="s">
        <v>241</v>
      </c>
      <c r="E13" s="27">
        <v>412106</v>
      </c>
      <c r="F13" s="165"/>
      <c r="G13" s="165"/>
      <c r="H13" s="28">
        <v>80</v>
      </c>
      <c r="I13" s="162" t="s">
        <v>30</v>
      </c>
      <c r="J13" s="60"/>
      <c r="L13" s="190"/>
    </row>
    <row r="14" spans="1:12" ht="24.75" customHeight="1">
      <c r="A14" s="14"/>
      <c r="B14" s="14"/>
      <c r="C14" s="14"/>
      <c r="D14" s="22" t="s">
        <v>191</v>
      </c>
      <c r="E14" s="27">
        <v>412107</v>
      </c>
      <c r="F14" s="165"/>
      <c r="G14" s="165"/>
      <c r="H14" s="28">
        <v>3520</v>
      </c>
      <c r="I14" s="162" t="s">
        <v>30</v>
      </c>
      <c r="J14" s="60"/>
      <c r="L14" s="190"/>
    </row>
    <row r="15" spans="1:12" ht="24.75" customHeight="1" hidden="1">
      <c r="A15" s="14"/>
      <c r="B15" s="14"/>
      <c r="C15" s="14"/>
      <c r="D15" s="22" t="s">
        <v>190</v>
      </c>
      <c r="E15" s="27">
        <v>412128</v>
      </c>
      <c r="F15" s="165"/>
      <c r="G15" s="165"/>
      <c r="H15" s="62"/>
      <c r="I15" s="162"/>
      <c r="J15" s="60"/>
      <c r="L15" s="190"/>
    </row>
    <row r="16" spans="1:12" ht="24.75" customHeight="1" hidden="1">
      <c r="A16" s="14"/>
      <c r="B16" s="14"/>
      <c r="C16" s="14"/>
      <c r="D16" s="22" t="s">
        <v>183</v>
      </c>
      <c r="E16" s="27">
        <v>412202</v>
      </c>
      <c r="F16" s="165"/>
      <c r="G16" s="165"/>
      <c r="H16" s="62"/>
      <c r="I16" s="162"/>
      <c r="J16" s="60"/>
      <c r="L16" s="190"/>
    </row>
    <row r="17" spans="1:12" ht="24.75" customHeight="1" hidden="1">
      <c r="A17" s="14"/>
      <c r="B17" s="14"/>
      <c r="C17" s="14"/>
      <c r="D17" s="22" t="s">
        <v>154</v>
      </c>
      <c r="E17" s="27">
        <v>412210</v>
      </c>
      <c r="F17" s="165"/>
      <c r="G17" s="165"/>
      <c r="H17" s="62"/>
      <c r="I17" s="162"/>
      <c r="J17" s="60"/>
      <c r="L17" s="190"/>
    </row>
    <row r="18" spans="1:12" ht="24.75" customHeight="1" hidden="1">
      <c r="A18" s="14"/>
      <c r="B18" s="14"/>
      <c r="C18" s="14"/>
      <c r="D18" s="22" t="s">
        <v>237</v>
      </c>
      <c r="E18" s="27">
        <v>412301</v>
      </c>
      <c r="F18" s="165"/>
      <c r="G18" s="165"/>
      <c r="H18" s="62"/>
      <c r="I18" s="162"/>
      <c r="J18" s="60"/>
      <c r="L18" s="190"/>
    </row>
    <row r="19" spans="1:12" ht="24.75" customHeight="1">
      <c r="A19" s="14"/>
      <c r="B19" s="14"/>
      <c r="C19" s="21"/>
      <c r="D19" s="22" t="s">
        <v>151</v>
      </c>
      <c r="E19" s="27">
        <v>412307</v>
      </c>
      <c r="F19" s="165"/>
      <c r="G19" s="165"/>
      <c r="H19" s="62">
        <v>625</v>
      </c>
      <c r="I19" s="162" t="s">
        <v>30</v>
      </c>
      <c r="J19" s="60"/>
      <c r="L19" s="190"/>
    </row>
    <row r="20" spans="1:12" ht="24.75" customHeight="1" hidden="1">
      <c r="A20" s="14"/>
      <c r="B20" s="14"/>
      <c r="C20" s="21"/>
      <c r="D20" s="22" t="s">
        <v>184</v>
      </c>
      <c r="E20" s="27">
        <v>421002</v>
      </c>
      <c r="F20" s="165"/>
      <c r="G20" s="165"/>
      <c r="H20" s="62"/>
      <c r="I20" s="162"/>
      <c r="J20" s="60"/>
      <c r="L20" s="190"/>
    </row>
    <row r="21" spans="1:12" ht="24.75" customHeight="1">
      <c r="A21" s="14"/>
      <c r="B21" s="14"/>
      <c r="C21" s="14"/>
      <c r="D21" s="22" t="s">
        <v>155</v>
      </c>
      <c r="E21" s="27">
        <v>421004</v>
      </c>
      <c r="F21" s="165"/>
      <c r="G21" s="165"/>
      <c r="H21" s="28">
        <v>214955</v>
      </c>
      <c r="I21" s="162">
        <v>6</v>
      </c>
      <c r="J21" s="60"/>
      <c r="L21" s="190"/>
    </row>
    <row r="22" spans="1:12" ht="24.75" customHeight="1" hidden="1">
      <c r="A22" s="14"/>
      <c r="B22" s="14"/>
      <c r="C22" s="14"/>
      <c r="D22" s="22" t="s">
        <v>186</v>
      </c>
      <c r="E22" s="27">
        <v>421005</v>
      </c>
      <c r="F22" s="165"/>
      <c r="G22" s="165"/>
      <c r="H22" s="28"/>
      <c r="I22" s="162"/>
      <c r="J22" s="60"/>
      <c r="L22" s="190"/>
    </row>
    <row r="23" spans="1:12" ht="24.75" customHeight="1">
      <c r="A23" s="14"/>
      <c r="B23" s="14"/>
      <c r="C23" s="14"/>
      <c r="D23" s="22" t="s">
        <v>156</v>
      </c>
      <c r="E23" s="27">
        <v>421006</v>
      </c>
      <c r="F23" s="165"/>
      <c r="G23" s="165"/>
      <c r="H23" s="28">
        <v>122352</v>
      </c>
      <c r="I23" s="162">
        <v>50</v>
      </c>
      <c r="J23" s="60"/>
      <c r="L23" s="190"/>
    </row>
    <row r="24" spans="1:12" ht="24.75" customHeight="1">
      <c r="A24" s="14"/>
      <c r="B24" s="14"/>
      <c r="C24" s="14"/>
      <c r="D24" s="22" t="s">
        <v>157</v>
      </c>
      <c r="E24" s="27">
        <v>421007</v>
      </c>
      <c r="F24" s="165"/>
      <c r="G24" s="165"/>
      <c r="H24" s="62">
        <v>133136</v>
      </c>
      <c r="I24" s="162">
        <v>86</v>
      </c>
      <c r="J24" s="60"/>
      <c r="L24" s="190"/>
    </row>
    <row r="25" spans="1:12" ht="24.75" customHeight="1" hidden="1">
      <c r="A25" s="14"/>
      <c r="B25" s="14"/>
      <c r="C25" s="14"/>
      <c r="D25" s="22" t="s">
        <v>192</v>
      </c>
      <c r="E25" s="27">
        <v>421011</v>
      </c>
      <c r="F25" s="165"/>
      <c r="G25" s="165"/>
      <c r="H25" s="62"/>
      <c r="I25" s="162"/>
      <c r="J25" s="60"/>
      <c r="L25" s="190"/>
    </row>
    <row r="26" spans="1:12" ht="24.75" customHeight="1" hidden="1">
      <c r="A26" s="14"/>
      <c r="B26" s="14"/>
      <c r="C26" s="14"/>
      <c r="D26" s="22" t="s">
        <v>158</v>
      </c>
      <c r="E26" s="27">
        <v>421012</v>
      </c>
      <c r="F26" s="165"/>
      <c r="G26" s="165"/>
      <c r="H26" s="28"/>
      <c r="I26" s="162"/>
      <c r="J26" s="60"/>
      <c r="L26" s="190"/>
    </row>
    <row r="27" spans="1:12" ht="24.75" customHeight="1" hidden="1">
      <c r="A27" s="14"/>
      <c r="B27" s="14"/>
      <c r="C27" s="14"/>
      <c r="D27" s="22" t="s">
        <v>43</v>
      </c>
      <c r="E27" s="27">
        <v>421013</v>
      </c>
      <c r="F27" s="165"/>
      <c r="G27" s="165"/>
      <c r="H27" s="28"/>
      <c r="I27" s="162"/>
      <c r="J27" s="60"/>
      <c r="L27" s="190"/>
    </row>
    <row r="28" spans="1:12" ht="24.75" customHeight="1">
      <c r="A28" s="14"/>
      <c r="B28" s="14"/>
      <c r="C28" s="14"/>
      <c r="D28" s="22" t="s">
        <v>60</v>
      </c>
      <c r="E28" s="27">
        <v>421015</v>
      </c>
      <c r="F28" s="165"/>
      <c r="G28" s="165"/>
      <c r="H28" s="28">
        <v>54318</v>
      </c>
      <c r="I28" s="162" t="s">
        <v>30</v>
      </c>
      <c r="J28" s="60"/>
      <c r="L28" s="190"/>
    </row>
    <row r="29" spans="1:12" ht="24.75" customHeight="1" hidden="1">
      <c r="A29" s="14"/>
      <c r="B29" s="14"/>
      <c r="C29" s="14"/>
      <c r="D29" s="22" t="s">
        <v>185</v>
      </c>
      <c r="E29" s="27">
        <v>421016</v>
      </c>
      <c r="F29" s="165"/>
      <c r="G29" s="165"/>
      <c r="H29" s="28"/>
      <c r="I29" s="162"/>
      <c r="J29" s="60"/>
      <c r="L29" s="190"/>
    </row>
    <row r="30" spans="1:12" ht="24.75" customHeight="1" hidden="1">
      <c r="A30" s="14"/>
      <c r="B30" s="14"/>
      <c r="C30" s="14"/>
      <c r="D30" s="22" t="s">
        <v>187</v>
      </c>
      <c r="E30" s="27">
        <v>414006</v>
      </c>
      <c r="F30" s="165"/>
      <c r="G30" s="165"/>
      <c r="H30" s="28"/>
      <c r="I30" s="162"/>
      <c r="J30" s="60"/>
      <c r="L30" s="190"/>
    </row>
    <row r="31" spans="1:12" ht="24.75" customHeight="1" hidden="1">
      <c r="A31" s="14"/>
      <c r="B31" s="14"/>
      <c r="C31" s="14"/>
      <c r="D31" s="22" t="s">
        <v>188</v>
      </c>
      <c r="E31" s="27">
        <v>415004</v>
      </c>
      <c r="F31" s="165"/>
      <c r="G31" s="165"/>
      <c r="H31" s="28"/>
      <c r="I31" s="162"/>
      <c r="J31" s="60"/>
      <c r="L31" s="190"/>
    </row>
    <row r="32" spans="1:12" ht="24.75" customHeight="1">
      <c r="A32" s="14"/>
      <c r="B32" s="14"/>
      <c r="C32" s="14"/>
      <c r="D32" s="22" t="s">
        <v>28</v>
      </c>
      <c r="E32" s="27">
        <v>415999</v>
      </c>
      <c r="F32" s="165"/>
      <c r="G32" s="165"/>
      <c r="H32" s="28">
        <v>400</v>
      </c>
      <c r="I32" s="162" t="s">
        <v>30</v>
      </c>
      <c r="J32" s="60"/>
      <c r="L32" s="190"/>
    </row>
    <row r="33" spans="1:12" ht="24.75" customHeight="1" hidden="1">
      <c r="A33" s="14"/>
      <c r="B33" s="14"/>
      <c r="C33" s="14"/>
      <c r="D33" s="22" t="s">
        <v>189</v>
      </c>
      <c r="E33" s="27">
        <v>431002</v>
      </c>
      <c r="F33" s="165"/>
      <c r="G33" s="165"/>
      <c r="H33" s="28"/>
      <c r="I33" s="162"/>
      <c r="J33" s="60"/>
      <c r="L33" s="190"/>
    </row>
    <row r="34" spans="1:12" ht="24.75" customHeight="1">
      <c r="A34" s="14"/>
      <c r="B34" s="14"/>
      <c r="C34" s="14"/>
      <c r="D34" s="22"/>
      <c r="E34" s="27"/>
      <c r="F34" s="165"/>
      <c r="G34" s="165"/>
      <c r="H34" s="28"/>
      <c r="I34" s="162"/>
      <c r="J34" s="60"/>
      <c r="L34" s="190"/>
    </row>
    <row r="35" spans="1:12" ht="24.75" customHeight="1">
      <c r="A35" s="14"/>
      <c r="B35" s="14"/>
      <c r="C35" s="14"/>
      <c r="D35" s="22"/>
      <c r="E35" s="27"/>
      <c r="F35" s="165"/>
      <c r="G35" s="165"/>
      <c r="H35" s="28"/>
      <c r="I35" s="162"/>
      <c r="J35" s="60"/>
      <c r="L35" s="190"/>
    </row>
    <row r="36" spans="1:12" ht="24.75" customHeight="1">
      <c r="A36" s="14"/>
      <c r="B36" s="14"/>
      <c r="C36" s="14"/>
      <c r="D36" s="22"/>
      <c r="E36" s="27"/>
      <c r="F36" s="165"/>
      <c r="G36" s="165"/>
      <c r="H36" s="28"/>
      <c r="I36" s="162"/>
      <c r="J36" s="60"/>
      <c r="L36" s="190"/>
    </row>
    <row r="37" spans="1:12" ht="24.75" customHeight="1">
      <c r="A37" s="14"/>
      <c r="B37" s="14"/>
      <c r="C37" s="14"/>
      <c r="D37" s="22"/>
      <c r="E37" s="27"/>
      <c r="F37" s="165"/>
      <c r="G37" s="165"/>
      <c r="H37" s="28"/>
      <c r="I37" s="162"/>
      <c r="J37" s="60"/>
      <c r="L37" s="190"/>
    </row>
    <row r="38" spans="1:12" ht="24.75" customHeight="1">
      <c r="A38" s="14"/>
      <c r="B38" s="14"/>
      <c r="C38" s="14"/>
      <c r="D38" s="22"/>
      <c r="E38" s="27"/>
      <c r="F38" s="165"/>
      <c r="G38" s="165"/>
      <c r="H38" s="28"/>
      <c r="I38" s="162"/>
      <c r="J38" s="60"/>
      <c r="L38" s="190"/>
    </row>
    <row r="39" spans="1:12" ht="24.75" customHeight="1">
      <c r="A39" s="14"/>
      <c r="B39" s="14"/>
      <c r="C39" s="14"/>
      <c r="D39" s="22"/>
      <c r="E39" s="27"/>
      <c r="F39" s="165"/>
      <c r="G39" s="165"/>
      <c r="H39" s="28"/>
      <c r="I39" s="162"/>
      <c r="J39" s="60"/>
      <c r="L39" s="190"/>
    </row>
    <row r="40" spans="1:12" ht="24.75" customHeight="1">
      <c r="A40" s="14"/>
      <c r="B40" s="14"/>
      <c r="C40" s="14"/>
      <c r="D40" s="22"/>
      <c r="E40" s="27"/>
      <c r="F40" s="165"/>
      <c r="G40" s="165"/>
      <c r="H40" s="28"/>
      <c r="I40" s="162"/>
      <c r="J40" s="60"/>
      <c r="L40" s="190"/>
    </row>
    <row r="41" spans="1:12" ht="24.75" customHeight="1">
      <c r="A41" s="14"/>
      <c r="B41" s="14"/>
      <c r="C41" s="14"/>
      <c r="D41" s="22"/>
      <c r="E41" s="27"/>
      <c r="F41" s="165"/>
      <c r="G41" s="165"/>
      <c r="H41" s="28"/>
      <c r="I41" s="162"/>
      <c r="J41" s="60"/>
      <c r="L41" s="190"/>
    </row>
    <row r="42" spans="1:12" ht="24.75" customHeight="1">
      <c r="A42" s="14"/>
      <c r="B42" s="14"/>
      <c r="C42" s="14"/>
      <c r="D42" s="22"/>
      <c r="E42" s="27"/>
      <c r="F42" s="28"/>
      <c r="G42" s="28"/>
      <c r="H42" s="28"/>
      <c r="I42" s="52"/>
      <c r="J42" s="60"/>
      <c r="L42" s="190">
        <f>J42+K42</f>
        <v>0</v>
      </c>
    </row>
    <row r="43" spans="1:12" ht="24.75" customHeight="1">
      <c r="A43" s="14"/>
      <c r="B43" s="14"/>
      <c r="C43" s="14"/>
      <c r="D43" s="23"/>
      <c r="E43" s="33"/>
      <c r="F43" s="35">
        <f>INT(SUM(F6:F42)+SUM(G6:G42)/100)</f>
        <v>529402</v>
      </c>
      <c r="G43" s="179">
        <f>MOD(SUM(G6:G42),100)</f>
        <v>19</v>
      </c>
      <c r="H43" s="34">
        <f>INT(SUM(H6:H42)+SUM(I6:I42)/100)</f>
        <v>529402</v>
      </c>
      <c r="I43" s="181">
        <f>MOD(SUM(I6:I42),100)</f>
        <v>19</v>
      </c>
      <c r="J43" s="60">
        <f>SUM(J8:J42)</f>
        <v>0</v>
      </c>
      <c r="K43" s="60">
        <f>SUM(K9:K42)</f>
        <v>0</v>
      </c>
      <c r="L43" s="190">
        <f>J43+K43</f>
        <v>0</v>
      </c>
    </row>
    <row r="44" spans="1:9" ht="24.75" customHeight="1">
      <c r="A44" s="38" t="s">
        <v>26</v>
      </c>
      <c r="B44" s="37"/>
      <c r="C44" s="6"/>
      <c r="D44" s="6"/>
      <c r="E44" s="7"/>
      <c r="F44" s="15"/>
      <c r="G44" s="15"/>
      <c r="H44" s="8"/>
      <c r="I44" s="8"/>
    </row>
    <row r="45" spans="1:9" ht="24.75" customHeight="1">
      <c r="A45" s="403" t="s">
        <v>286</v>
      </c>
      <c r="B45" s="403"/>
      <c r="C45" s="403"/>
      <c r="D45" s="403"/>
      <c r="E45" s="403"/>
      <c r="F45" s="403"/>
      <c r="G45" s="403"/>
      <c r="H45" s="403"/>
      <c r="I45" s="403"/>
    </row>
    <row r="46" spans="1:9" ht="24.75" customHeight="1">
      <c r="A46" s="10"/>
      <c r="B46" s="10"/>
      <c r="C46" s="10"/>
      <c r="D46" s="10"/>
      <c r="E46" s="11"/>
      <c r="F46" s="12"/>
      <c r="G46" s="12"/>
      <c r="H46" s="12"/>
      <c r="I46" s="12"/>
    </row>
    <row r="47" spans="1:9" ht="24.75" customHeight="1">
      <c r="A47" s="44"/>
      <c r="B47" s="40"/>
      <c r="C47" s="40"/>
      <c r="D47" s="41"/>
      <c r="E47" s="41"/>
      <c r="F47" s="41"/>
      <c r="G47" s="41"/>
      <c r="H47" s="41"/>
      <c r="I47" s="45"/>
    </row>
    <row r="48" spans="1:9" ht="24.75" customHeight="1">
      <c r="A48" s="13"/>
      <c r="B48" s="14"/>
      <c r="C48" s="14"/>
      <c r="D48" s="14"/>
      <c r="E48" s="9"/>
      <c r="F48" s="15"/>
      <c r="G48" s="15"/>
      <c r="H48" s="15"/>
      <c r="I48" s="16"/>
    </row>
    <row r="49" spans="1:9" ht="24.75" customHeight="1">
      <c r="A49" s="17" t="s">
        <v>213</v>
      </c>
      <c r="B49" s="10"/>
      <c r="C49" s="10"/>
      <c r="D49" s="10"/>
      <c r="E49" s="11"/>
      <c r="F49" s="12" t="s">
        <v>212</v>
      </c>
      <c r="G49" s="12"/>
      <c r="H49" s="12"/>
      <c r="I49" s="18"/>
    </row>
  </sheetData>
  <mergeCells count="8">
    <mergeCell ref="G1:I1"/>
    <mergeCell ref="A3:I3"/>
    <mergeCell ref="F2:I2"/>
    <mergeCell ref="A45:I45"/>
    <mergeCell ref="A4:B4"/>
    <mergeCell ref="A5:D5"/>
    <mergeCell ref="F5:G5"/>
    <mergeCell ref="H5:I5"/>
  </mergeCells>
  <printOptions/>
  <pageMargins left="0.37" right="0.11" top="0.48" bottom="0.15" header="0.16" footer="0.15"/>
  <pageSetup horizontalDpi="600" verticalDpi="600" orientation="portrait" paperSize="9" scale="95" r:id="rId2"/>
  <ignoredErrors>
    <ignoredError sqref="G43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1">
      <selection activeCell="F24" sqref="F24"/>
    </sheetView>
  </sheetViews>
  <sheetFormatPr defaultColWidth="9.140625" defaultRowHeight="12.75"/>
  <cols>
    <col min="1" max="1" width="46.8515625" style="1" customWidth="1"/>
    <col min="2" max="2" width="10.140625" style="53" customWidth="1"/>
    <col min="3" max="3" width="12.140625" style="272" customWidth="1"/>
    <col min="4" max="4" width="5.28125" style="270" customWidth="1"/>
    <col min="5" max="5" width="12.140625" style="273" customWidth="1"/>
    <col min="6" max="6" width="4.8515625" style="270" customWidth="1"/>
    <col min="7" max="7" width="17.421875" style="1" customWidth="1"/>
    <col min="8" max="10" width="9.140625" style="14" customWidth="1"/>
    <col min="11" max="16384" width="9.140625" style="1" customWidth="1"/>
  </cols>
  <sheetData>
    <row r="1" spans="1:5" ht="23.25">
      <c r="A1" s="400" t="s">
        <v>0</v>
      </c>
      <c r="B1" s="400"/>
      <c r="C1" s="400"/>
      <c r="D1" s="400"/>
      <c r="E1" s="400"/>
    </row>
    <row r="2" spans="1:5" ht="23.25">
      <c r="A2" s="400" t="s">
        <v>33</v>
      </c>
      <c r="B2" s="400"/>
      <c r="C2" s="400"/>
      <c r="D2" s="400"/>
      <c r="E2" s="400"/>
    </row>
    <row r="3" spans="1:5" ht="23.25">
      <c r="A3" s="400" t="s">
        <v>303</v>
      </c>
      <c r="B3" s="400"/>
      <c r="C3" s="400"/>
      <c r="D3" s="400"/>
      <c r="E3" s="400"/>
    </row>
    <row r="4" spans="1:5" ht="11.25" customHeight="1">
      <c r="A4" s="61"/>
      <c r="B4" s="61"/>
      <c r="C4" s="271"/>
      <c r="D4" s="271"/>
      <c r="E4" s="271"/>
    </row>
    <row r="5" spans="1:6" ht="23.25">
      <c r="A5" s="47" t="s">
        <v>5</v>
      </c>
      <c r="B5" s="54" t="s">
        <v>4</v>
      </c>
      <c r="C5" s="401" t="s">
        <v>34</v>
      </c>
      <c r="D5" s="395"/>
      <c r="E5" s="396" t="s">
        <v>3</v>
      </c>
      <c r="F5" s="401"/>
    </row>
    <row r="6" spans="1:6" ht="23.25">
      <c r="A6" s="20" t="str">
        <f>'[1]เงินสด'!$A$2</f>
        <v>เงินสด</v>
      </c>
      <c r="B6" s="63">
        <f>'[1]เงินสด'!$A$3</f>
        <v>110100</v>
      </c>
      <c r="C6" s="377">
        <v>40</v>
      </c>
      <c r="D6" s="64" t="s">
        <v>30</v>
      </c>
      <c r="E6" s="26"/>
      <c r="F6" s="378"/>
    </row>
    <row r="7" spans="1:6" ht="23.25">
      <c r="A7" s="22" t="str">
        <f>'[1]092-2-70585-3'!$A$2:$F$2</f>
        <v>เงินฝากธนาคาร ธกส.ออมทรัพย์ 092-2-70585-3</v>
      </c>
      <c r="B7" s="27">
        <f>'[1]092-2-70585-3'!$A$3</f>
        <v>110201</v>
      </c>
      <c r="C7" s="62">
        <v>13331948</v>
      </c>
      <c r="D7" s="65">
        <v>48</v>
      </c>
      <c r="E7" s="28"/>
      <c r="F7" s="143"/>
    </row>
    <row r="8" spans="1:6" ht="23.25">
      <c r="A8" s="22" t="str">
        <f>'[1]802-6-01889-3'!$A$2:$F$2</f>
        <v>เงินฝากธนาคาร กรุงไทย กระแสรายวัน 802-6-01889-3</v>
      </c>
      <c r="B8" s="27">
        <f>'[1]802-6-01889-3'!$A$3</f>
        <v>110203</v>
      </c>
      <c r="C8" s="62">
        <v>3746162</v>
      </c>
      <c r="D8" s="65">
        <v>42</v>
      </c>
      <c r="E8" s="28"/>
      <c r="F8" s="143"/>
    </row>
    <row r="9" spans="1:6" ht="23.25">
      <c r="A9" s="22" t="str">
        <f>'[1]092-2-71715-9'!$A$2:$F$2</f>
        <v>เงินฝากธนาคาร ธกส.ออมทรัพย์ 092-2-71715-9</v>
      </c>
      <c r="B9" s="27">
        <f>'[1]092-2-71715-9'!$A$3</f>
        <v>120300</v>
      </c>
      <c r="C9" s="62">
        <v>532123</v>
      </c>
      <c r="D9" s="65">
        <v>70</v>
      </c>
      <c r="E9" s="28"/>
      <c r="F9" s="143"/>
    </row>
    <row r="10" spans="1:6" ht="23.25" hidden="1">
      <c r="A10" s="22" t="str">
        <f>'[1]ลูกหนี้เงินยืมเงินงบประมาณ'!$A$2</f>
        <v>ลูกหนี้เงินยืมเงินงบประมาณ</v>
      </c>
      <c r="B10" s="27">
        <f>'[1]ลูกหนี้เงินยืมเงินงบประมาณ'!$A$3</f>
        <v>110605</v>
      </c>
      <c r="C10" s="62"/>
      <c r="D10" s="65"/>
      <c r="E10" s="28"/>
      <c r="F10" s="143"/>
    </row>
    <row r="11" spans="1:6" ht="23.25">
      <c r="A11" s="22" t="s">
        <v>170</v>
      </c>
      <c r="B11" s="27">
        <v>110602</v>
      </c>
      <c r="C11" s="62">
        <v>19506</v>
      </c>
      <c r="D11" s="65">
        <v>95</v>
      </c>
      <c r="E11" s="28"/>
      <c r="F11" s="143"/>
    </row>
    <row r="12" spans="1:6" ht="23.25">
      <c r="A12" s="22" t="s">
        <v>97</v>
      </c>
      <c r="B12" s="27">
        <v>110600</v>
      </c>
      <c r="C12" s="62">
        <v>1231400</v>
      </c>
      <c r="D12" s="65" t="s">
        <v>30</v>
      </c>
      <c r="E12" s="28"/>
      <c r="F12" s="143"/>
    </row>
    <row r="13" spans="1:6" ht="23.25">
      <c r="A13" s="22" t="str">
        <f>'[1]งบกลาง'!$A$2</f>
        <v>งบกลาง</v>
      </c>
      <c r="B13" s="27">
        <f>'[1]งบกลาง'!$A$3</f>
        <v>510000</v>
      </c>
      <c r="C13" s="62">
        <v>137353</v>
      </c>
      <c r="D13" s="65"/>
      <c r="E13" s="28"/>
      <c r="F13" s="143"/>
    </row>
    <row r="14" spans="1:6" ht="23.25">
      <c r="A14" s="22" t="s">
        <v>269</v>
      </c>
      <c r="B14" s="27">
        <f>'[1]เงินเดือน'!$A$3</f>
        <v>520000</v>
      </c>
      <c r="C14" s="62">
        <v>967530</v>
      </c>
      <c r="D14" s="65" t="s">
        <v>30</v>
      </c>
      <c r="E14" s="28"/>
      <c r="F14" s="143"/>
    </row>
    <row r="15" spans="1:6" ht="23.25">
      <c r="A15" s="22" t="str">
        <f>'[1]ค่าตอบแทน'!$A$2</f>
        <v>ค่าตอบแทน</v>
      </c>
      <c r="B15" s="27">
        <f>'[1]ค่าตอบแทน'!$A$3</f>
        <v>531000</v>
      </c>
      <c r="C15" s="62">
        <v>40648</v>
      </c>
      <c r="D15" s="65" t="s">
        <v>30</v>
      </c>
      <c r="E15" s="28"/>
      <c r="F15" s="143"/>
    </row>
    <row r="16" spans="1:6" ht="23.25">
      <c r="A16" s="22" t="str">
        <f>'[1]ค่าใช้สอย'!$A$2</f>
        <v>ค่าใช้สอย</v>
      </c>
      <c r="B16" s="27">
        <f>'[1]ค่าใช้สอย'!$A$3</f>
        <v>532000</v>
      </c>
      <c r="C16" s="62">
        <v>86718</v>
      </c>
      <c r="D16" s="65" t="s">
        <v>30</v>
      </c>
      <c r="E16" s="28"/>
      <c r="F16" s="143"/>
    </row>
    <row r="17" spans="1:6" ht="23.25">
      <c r="A17" s="22" t="str">
        <f>'[1]ค่าวัสดุ'!$A$2</f>
        <v>ค่าวัสดุ</v>
      </c>
      <c r="B17" s="27">
        <f>'[1]ค่าวัสดุ'!$A$3</f>
        <v>533000</v>
      </c>
      <c r="C17" s="62">
        <v>37058</v>
      </c>
      <c r="D17" s="65" t="s">
        <v>30</v>
      </c>
      <c r="E17" s="28"/>
      <c r="F17" s="143"/>
    </row>
    <row r="18" spans="1:6" ht="23.25">
      <c r="A18" s="22" t="str">
        <f>'[1]ค่าสาธารณูปโภค'!$A$2</f>
        <v>ค่าสาธารณูปโภค</v>
      </c>
      <c r="B18" s="27">
        <f>'[1]ค่าสาธารณูปโภค'!$A$3</f>
        <v>534000</v>
      </c>
      <c r="C18" s="62">
        <v>72840</v>
      </c>
      <c r="D18" s="65">
        <v>51</v>
      </c>
      <c r="E18" s="28"/>
      <c r="F18" s="143"/>
    </row>
    <row r="19" spans="1:6" ht="23.25" hidden="1">
      <c r="A19" s="22" t="str">
        <f>'[1]ครุภัณฑ์'!$A$2</f>
        <v>ครุภัณฑ์</v>
      </c>
      <c r="B19" s="27">
        <f>'[1]ครุภัณฑ์'!$A$3</f>
        <v>541000</v>
      </c>
      <c r="C19" s="62"/>
      <c r="D19" s="65"/>
      <c r="E19" s="28"/>
      <c r="F19" s="143"/>
    </row>
    <row r="20" spans="1:7" ht="23.25" hidden="1">
      <c r="A20" s="22" t="str">
        <f>'[1]ที่ดินและสิ่งก่อสร้าง'!$A$2</f>
        <v>ที่ดินและสิ่งก่อสร้าง</v>
      </c>
      <c r="B20" s="27">
        <f>'[1]ที่ดินและสิ่งก่อสร้าง'!$A$3</f>
        <v>542000</v>
      </c>
      <c r="C20" s="62"/>
      <c r="D20" s="65"/>
      <c r="E20" s="28"/>
      <c r="F20" s="143"/>
      <c r="G20" s="14"/>
    </row>
    <row r="21" spans="1:8" ht="23.25">
      <c r="A21" s="22" t="str">
        <f>'[1]เงินอุดหนุน'!$A$2</f>
        <v>เงินอุดหนุน</v>
      </c>
      <c r="B21" s="27">
        <f>'[1]เงินอุดหนุน'!$A$3</f>
        <v>561000</v>
      </c>
      <c r="C21" s="62">
        <v>345000</v>
      </c>
      <c r="D21" s="65" t="s">
        <v>30</v>
      </c>
      <c r="E21" s="28"/>
      <c r="F21" s="143"/>
      <c r="G21" s="14"/>
      <c r="H21" s="336"/>
    </row>
    <row r="22" spans="1:7" ht="23.25" hidden="1">
      <c r="A22" s="22" t="str">
        <f>'[1]รายจ่ายอื่น'!$A$2</f>
        <v>รายจ่ายอื่น</v>
      </c>
      <c r="B22" s="27">
        <f>'[1]รายจ่ายอื่น'!$A$3</f>
        <v>551000</v>
      </c>
      <c r="C22" s="62"/>
      <c r="D22" s="65"/>
      <c r="E22" s="28"/>
      <c r="F22" s="143"/>
      <c r="G22" s="14"/>
    </row>
    <row r="23" spans="1:8" ht="23.25">
      <c r="A23" s="22" t="s">
        <v>229</v>
      </c>
      <c r="B23" s="27">
        <f>'[1]เงินรับฝาก'!$A$3</f>
        <v>230100</v>
      </c>
      <c r="C23" s="62"/>
      <c r="D23" s="65"/>
      <c r="E23" s="28">
        <v>714265</v>
      </c>
      <c r="F23" s="143">
        <v>54</v>
      </c>
      <c r="G23" s="14"/>
      <c r="H23" s="336"/>
    </row>
    <row r="24" spans="1:6" ht="23.25">
      <c r="A24" s="14" t="s">
        <v>117</v>
      </c>
      <c r="B24" s="27">
        <v>210402</v>
      </c>
      <c r="C24" s="62"/>
      <c r="D24" s="65"/>
      <c r="E24" s="62">
        <v>15052</v>
      </c>
      <c r="F24" s="143" t="s">
        <v>30</v>
      </c>
    </row>
    <row r="25" spans="1:6" ht="23.25">
      <c r="A25" s="14" t="s">
        <v>119</v>
      </c>
      <c r="B25" s="27">
        <v>210500</v>
      </c>
      <c r="C25" s="62"/>
      <c r="D25" s="65"/>
      <c r="E25" s="62">
        <v>878100</v>
      </c>
      <c r="F25" s="143" t="s">
        <v>30</v>
      </c>
    </row>
    <row r="26" spans="1:8" ht="23.25">
      <c r="A26" s="22" t="str">
        <f>'[1]เงินสะสม'!$A$2</f>
        <v>เงินสะสม</v>
      </c>
      <c r="B26" s="27">
        <f>'[1]เงินสะสม'!$A$3</f>
        <v>300000</v>
      </c>
      <c r="C26" s="62"/>
      <c r="D26" s="65"/>
      <c r="E26" s="28">
        <v>7637914</v>
      </c>
      <c r="F26" s="143">
        <v>56</v>
      </c>
      <c r="H26" s="191"/>
    </row>
    <row r="27" spans="1:6" ht="23.25">
      <c r="A27" s="22" t="str">
        <f>'[1]เงินทุนสำรองเงินสะสม'!$A$2</f>
        <v>เงินทุนสำรองเงินสะสม</v>
      </c>
      <c r="B27" s="27">
        <f>'[1]เงินทุนสำรองเงินสะสม'!$A$3</f>
        <v>320000</v>
      </c>
      <c r="C27" s="62"/>
      <c r="D27" s="65"/>
      <c r="E27" s="28">
        <v>7133579</v>
      </c>
      <c r="F27" s="143">
        <v>67</v>
      </c>
    </row>
    <row r="28" spans="1:7" ht="23.25">
      <c r="A28" s="22" t="s">
        <v>230</v>
      </c>
      <c r="B28" s="27">
        <f>'[1]รายรับ'!$A$3</f>
        <v>410000</v>
      </c>
      <c r="C28" s="62"/>
      <c r="D28" s="65"/>
      <c r="E28" s="28">
        <v>948017</v>
      </c>
      <c r="F28" s="143">
        <v>29</v>
      </c>
      <c r="G28" s="60"/>
    </row>
    <row r="29" spans="1:6" ht="23.25">
      <c r="A29" s="14" t="s">
        <v>42</v>
      </c>
      <c r="B29" s="27">
        <v>441002</v>
      </c>
      <c r="C29" s="62"/>
      <c r="D29" s="65"/>
      <c r="E29" s="62">
        <v>3221400</v>
      </c>
      <c r="F29" s="143" t="s">
        <v>30</v>
      </c>
    </row>
    <row r="30" spans="1:6" ht="23.25">
      <c r="A30" s="14"/>
      <c r="B30" s="27"/>
      <c r="C30" s="62"/>
      <c r="D30" s="65"/>
      <c r="E30" s="62"/>
      <c r="F30" s="143"/>
    </row>
    <row r="31" spans="1:6" ht="23.25">
      <c r="A31" s="14"/>
      <c r="B31" s="27"/>
      <c r="C31" s="62"/>
      <c r="D31" s="65"/>
      <c r="E31" s="62"/>
      <c r="F31" s="143"/>
    </row>
    <row r="32" spans="1:6" ht="23.25">
      <c r="A32" s="14"/>
      <c r="B32" s="27"/>
      <c r="C32" s="62"/>
      <c r="D32" s="65"/>
      <c r="E32" s="62"/>
      <c r="F32" s="143"/>
    </row>
    <row r="33" spans="1:6" ht="23.25">
      <c r="A33" s="14"/>
      <c r="B33" s="27"/>
      <c r="C33" s="62"/>
      <c r="D33" s="65"/>
      <c r="E33" s="62"/>
      <c r="F33" s="143"/>
    </row>
    <row r="34" spans="1:6" ht="24" thickBot="1">
      <c r="A34" s="14"/>
      <c r="B34" s="46"/>
      <c r="C34" s="345">
        <f>INT(SUM(C6:C29)+SUM(D6:D29)/100)</f>
        <v>20548329</v>
      </c>
      <c r="D34" s="346">
        <f>MOD(SUM(D6:D25),100)</f>
        <v>6</v>
      </c>
      <c r="E34" s="347">
        <f>INT(SUM(E6:E29)+SUM(F6:F29)/100)</f>
        <v>20548329</v>
      </c>
      <c r="F34" s="348">
        <f>MOD(SUM(F6:F29),100)</f>
        <v>6</v>
      </c>
    </row>
    <row r="35" spans="1:7" ht="24" thickTop="1">
      <c r="A35" s="14"/>
      <c r="G35" s="356"/>
    </row>
    <row r="36" ht="23.25">
      <c r="A36" s="14"/>
    </row>
    <row r="37" ht="23.25">
      <c r="A37" s="14"/>
    </row>
    <row r="38" ht="23.25">
      <c r="A38" s="14"/>
    </row>
    <row r="39" ht="23.25">
      <c r="A39" s="14"/>
    </row>
    <row r="40" ht="23.25">
      <c r="A40" s="14"/>
    </row>
    <row r="41" ht="23.25">
      <c r="A41" s="14"/>
    </row>
    <row r="42" ht="23.25">
      <c r="A42" s="14"/>
    </row>
  </sheetData>
  <mergeCells count="5">
    <mergeCell ref="A1:E1"/>
    <mergeCell ref="C5:D5"/>
    <mergeCell ref="E5:F5"/>
    <mergeCell ref="A3:E3"/>
    <mergeCell ref="A2:E2"/>
  </mergeCells>
  <printOptions/>
  <pageMargins left="0.75" right="0.11" top="0.56" bottom="0.16" header="0.17" footer="0.16"/>
  <pageSetup horizontalDpi="600" verticalDpi="600" orientation="portrait" paperSize="9" r:id="rId1"/>
  <ignoredErrors>
    <ignoredError sqref="D3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R42"/>
  <sheetViews>
    <sheetView workbookViewId="0" topLeftCell="A1">
      <selection activeCell="G9" sqref="G9"/>
    </sheetView>
  </sheetViews>
  <sheetFormatPr defaultColWidth="9.140625" defaultRowHeight="12.75"/>
  <cols>
    <col min="1" max="1" width="18.421875" style="214" customWidth="1"/>
    <col min="2" max="2" width="8.57421875" style="214" customWidth="1"/>
    <col min="3" max="3" width="36.28125" style="198" customWidth="1"/>
    <col min="4" max="5" width="12.140625" style="215" customWidth="1"/>
    <col min="6" max="8" width="13.28125" style="216" customWidth="1"/>
    <col min="9" max="9" width="12.7109375" style="216" customWidth="1"/>
    <col min="10" max="10" width="12.57421875" style="216" customWidth="1"/>
    <col min="11" max="11" width="12.7109375" style="216" customWidth="1"/>
    <col min="12" max="12" width="13.140625" style="216" customWidth="1"/>
    <col min="13" max="13" width="12.7109375" style="216" customWidth="1"/>
    <col min="14" max="22" width="12.7109375" style="217" customWidth="1"/>
    <col min="23" max="23" width="15.57421875" style="217" customWidth="1"/>
    <col min="24" max="24" width="14.140625" style="217" customWidth="1"/>
    <col min="25" max="25" width="15.57421875" style="217" customWidth="1"/>
    <col min="26" max="26" width="14.140625" style="217" customWidth="1"/>
    <col min="27" max="27" width="15.57421875" style="217" customWidth="1"/>
    <col min="28" max="28" width="14.140625" style="217" customWidth="1"/>
    <col min="29" max="29" width="15.57421875" style="217" customWidth="1"/>
    <col min="30" max="30" width="14.140625" style="217" customWidth="1"/>
    <col min="31" max="16384" width="9.140625" style="198" customWidth="1"/>
  </cols>
  <sheetData>
    <row r="1" spans="1:9" ht="21">
      <c r="A1" s="393" t="s">
        <v>228</v>
      </c>
      <c r="B1" s="393"/>
      <c r="C1" s="393"/>
      <c r="D1" s="393"/>
      <c r="E1" s="393"/>
      <c r="F1" s="393"/>
      <c r="G1" s="393"/>
      <c r="H1" s="393"/>
      <c r="I1" s="393"/>
    </row>
    <row r="2" spans="1:30" ht="21">
      <c r="A2" s="393" t="s">
        <v>274</v>
      </c>
      <c r="B2" s="393"/>
      <c r="C2" s="393"/>
      <c r="D2" s="393"/>
      <c r="E2" s="393"/>
      <c r="F2" s="393"/>
      <c r="G2" s="393"/>
      <c r="H2" s="393"/>
      <c r="I2" s="393"/>
      <c r="J2" s="291"/>
      <c r="K2" s="393"/>
      <c r="L2" s="393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402"/>
      <c r="X2" s="402"/>
      <c r="Y2" s="402"/>
      <c r="Z2" s="402"/>
      <c r="AA2" s="402"/>
      <c r="AB2" s="402"/>
      <c r="AC2" s="402"/>
      <c r="AD2" s="402"/>
    </row>
    <row r="3" spans="1:30" ht="21">
      <c r="A3" s="393" t="s">
        <v>27</v>
      </c>
      <c r="B3" s="393"/>
      <c r="C3" s="393"/>
      <c r="D3" s="393"/>
      <c r="E3" s="393"/>
      <c r="F3" s="393"/>
      <c r="G3" s="393"/>
      <c r="H3" s="393"/>
      <c r="I3" s="381"/>
      <c r="J3" s="291"/>
      <c r="K3" s="381"/>
      <c r="L3" s="381"/>
      <c r="M3" s="380"/>
      <c r="N3" s="380"/>
      <c r="O3" s="380"/>
      <c r="P3" s="380"/>
      <c r="Q3" s="380"/>
      <c r="R3" s="380"/>
      <c r="S3" s="380"/>
      <c r="T3" s="380"/>
      <c r="U3" s="380"/>
      <c r="V3" s="380"/>
      <c r="W3" s="380"/>
      <c r="X3" s="380"/>
      <c r="Y3" s="380"/>
      <c r="Z3" s="380"/>
      <c r="AA3" s="380"/>
      <c r="AB3" s="380"/>
      <c r="AC3" s="380"/>
      <c r="AD3" s="380"/>
    </row>
    <row r="4" spans="1:30" ht="21">
      <c r="A4" s="411" t="s">
        <v>275</v>
      </c>
      <c r="B4" s="411"/>
      <c r="C4" s="411"/>
      <c r="D4" s="411"/>
      <c r="E4" s="411"/>
      <c r="F4" s="411"/>
      <c r="G4" s="411"/>
      <c r="H4" s="411"/>
      <c r="I4" s="411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</row>
    <row r="5" spans="1:30" s="249" customFormat="1" ht="26.25" customHeight="1">
      <c r="A5" s="246" t="s">
        <v>47</v>
      </c>
      <c r="B5" s="246" t="s">
        <v>4</v>
      </c>
      <c r="C5" s="246" t="s">
        <v>48</v>
      </c>
      <c r="D5" s="386" t="s">
        <v>49</v>
      </c>
      <c r="E5" s="247" t="s">
        <v>289</v>
      </c>
      <c r="F5" s="296" t="s">
        <v>290</v>
      </c>
      <c r="G5" s="247" t="s">
        <v>288</v>
      </c>
      <c r="H5" s="296" t="s">
        <v>287</v>
      </c>
      <c r="I5" s="296" t="s">
        <v>242</v>
      </c>
      <c r="J5" s="247" t="s">
        <v>243</v>
      </c>
      <c r="K5" s="296" t="s">
        <v>244</v>
      </c>
      <c r="L5" s="368" t="s">
        <v>245</v>
      </c>
      <c r="M5" s="296" t="s">
        <v>246</v>
      </c>
      <c r="N5" s="247" t="s">
        <v>247</v>
      </c>
      <c r="O5" s="339" t="s">
        <v>248</v>
      </c>
      <c r="P5" s="248" t="s">
        <v>249</v>
      </c>
      <c r="Q5" s="339" t="s">
        <v>250</v>
      </c>
      <c r="R5" s="248" t="s">
        <v>251</v>
      </c>
      <c r="S5" s="339" t="s">
        <v>252</v>
      </c>
      <c r="T5" s="248" t="s">
        <v>253</v>
      </c>
      <c r="U5" s="339" t="s">
        <v>254</v>
      </c>
      <c r="V5" s="248" t="s">
        <v>255</v>
      </c>
      <c r="W5" s="339" t="s">
        <v>256</v>
      </c>
      <c r="X5" s="248" t="s">
        <v>257</v>
      </c>
      <c r="Y5" s="339" t="s">
        <v>258</v>
      </c>
      <c r="Z5" s="248" t="s">
        <v>259</v>
      </c>
      <c r="AA5" s="339" t="s">
        <v>260</v>
      </c>
      <c r="AB5" s="248" t="s">
        <v>261</v>
      </c>
      <c r="AC5" s="339" t="s">
        <v>262</v>
      </c>
      <c r="AD5" s="248" t="s">
        <v>263</v>
      </c>
    </row>
    <row r="6" spans="1:30" ht="21">
      <c r="A6" s="414" t="s">
        <v>270</v>
      </c>
      <c r="B6" s="200">
        <v>411001</v>
      </c>
      <c r="C6" s="201" t="s">
        <v>50</v>
      </c>
      <c r="D6" s="387">
        <v>65500</v>
      </c>
      <c r="E6" s="202"/>
      <c r="F6" s="292">
        <f>SUM(E6)</f>
        <v>0</v>
      </c>
      <c r="G6" s="202"/>
      <c r="H6" s="292">
        <f>SUM(F6:G6)</f>
        <v>0</v>
      </c>
      <c r="I6" s="292">
        <f aca="true" t="shared" si="0" ref="I6:I21">F6+J6</f>
        <v>0</v>
      </c>
      <c r="J6" s="203"/>
      <c r="K6" s="297">
        <f aca="true" t="shared" si="1" ref="K6:K38">I6+L6</f>
        <v>0</v>
      </c>
      <c r="L6" s="202"/>
      <c r="M6" s="292">
        <f aca="true" t="shared" si="2" ref="M6:M32">K6+N6</f>
        <v>0</v>
      </c>
      <c r="N6" s="203"/>
      <c r="O6" s="292">
        <f aca="true" t="shared" si="3" ref="O6:O38">M6+P6</f>
        <v>0</v>
      </c>
      <c r="P6" s="202"/>
      <c r="Q6" s="292">
        <f aca="true" t="shared" si="4" ref="Q6:Q32">O6+R6</f>
        <v>0</v>
      </c>
      <c r="R6" s="202"/>
      <c r="S6" s="292">
        <f aca="true" t="shared" si="5" ref="S6:S32">Q6+T6</f>
        <v>0</v>
      </c>
      <c r="T6" s="202"/>
      <c r="U6" s="292">
        <f aca="true" t="shared" si="6" ref="U6:U19">S6+V6</f>
        <v>0</v>
      </c>
      <c r="V6" s="202"/>
      <c r="W6" s="292">
        <f aca="true" t="shared" si="7" ref="W6:W19">U6+X6</f>
        <v>0</v>
      </c>
      <c r="X6" s="202"/>
      <c r="Y6" s="292">
        <f aca="true" t="shared" si="8" ref="Y6:Y32">W6+Z6</f>
        <v>0</v>
      </c>
      <c r="Z6" s="202"/>
      <c r="AA6" s="292">
        <f aca="true" t="shared" si="9" ref="AA6:AA32">Y6+AB6</f>
        <v>0</v>
      </c>
      <c r="AB6" s="202"/>
      <c r="AC6" s="292">
        <f aca="true" t="shared" si="10" ref="AC6:AC32">AA6+AD6</f>
        <v>0</v>
      </c>
      <c r="AD6" s="202"/>
    </row>
    <row r="7" spans="1:30" ht="21">
      <c r="A7" s="413"/>
      <c r="B7" s="204">
        <v>411002</v>
      </c>
      <c r="C7" s="205" t="s">
        <v>51</v>
      </c>
      <c r="D7" s="388">
        <v>31700</v>
      </c>
      <c r="E7" s="203">
        <v>6.05</v>
      </c>
      <c r="F7" s="293">
        <f>SUM(E7)</f>
        <v>6.05</v>
      </c>
      <c r="G7" s="203">
        <v>14.77</v>
      </c>
      <c r="H7" s="293">
        <f>SUM(F7:G7)</f>
        <v>20.82</v>
      </c>
      <c r="I7" s="293">
        <f t="shared" si="0"/>
        <v>6.05</v>
      </c>
      <c r="J7" s="203"/>
      <c r="K7" s="297">
        <f t="shared" si="1"/>
        <v>6.05</v>
      </c>
      <c r="L7" s="203"/>
      <c r="M7" s="293">
        <f t="shared" si="2"/>
        <v>6.05</v>
      </c>
      <c r="N7" s="203"/>
      <c r="O7" s="293">
        <f t="shared" si="3"/>
        <v>6.05</v>
      </c>
      <c r="P7" s="203"/>
      <c r="Q7" s="293">
        <f t="shared" si="4"/>
        <v>6.05</v>
      </c>
      <c r="R7" s="203"/>
      <c r="S7" s="293">
        <f t="shared" si="5"/>
        <v>6.05</v>
      </c>
      <c r="T7" s="203"/>
      <c r="U7" s="293">
        <f t="shared" si="6"/>
        <v>6.05</v>
      </c>
      <c r="V7" s="203"/>
      <c r="W7" s="293">
        <f t="shared" si="7"/>
        <v>6.05</v>
      </c>
      <c r="X7" s="203"/>
      <c r="Y7" s="293">
        <f t="shared" si="8"/>
        <v>6.05</v>
      </c>
      <c r="Z7" s="203"/>
      <c r="AA7" s="293">
        <f t="shared" si="9"/>
        <v>6.05</v>
      </c>
      <c r="AB7" s="203"/>
      <c r="AC7" s="293">
        <f t="shared" si="10"/>
        <v>6.05</v>
      </c>
      <c r="AD7" s="203"/>
    </row>
    <row r="8" spans="1:30" ht="21">
      <c r="A8" s="413"/>
      <c r="B8" s="204">
        <v>411003</v>
      </c>
      <c r="C8" s="205" t="s">
        <v>52</v>
      </c>
      <c r="D8" s="388">
        <v>12600</v>
      </c>
      <c r="E8" s="203"/>
      <c r="F8" s="293">
        <f>SUM(E8)</f>
        <v>0</v>
      </c>
      <c r="G8" s="203"/>
      <c r="H8" s="293">
        <f>SUM(F8:G8)</f>
        <v>0</v>
      </c>
      <c r="I8" s="293">
        <f t="shared" si="0"/>
        <v>0</v>
      </c>
      <c r="J8" s="203"/>
      <c r="K8" s="297">
        <f t="shared" si="1"/>
        <v>0</v>
      </c>
      <c r="L8" s="203"/>
      <c r="M8" s="293">
        <f t="shared" si="2"/>
        <v>0</v>
      </c>
      <c r="N8" s="203"/>
      <c r="O8" s="293">
        <f t="shared" si="3"/>
        <v>0</v>
      </c>
      <c r="P8" s="203"/>
      <c r="Q8" s="293">
        <f t="shared" si="4"/>
        <v>0</v>
      </c>
      <c r="R8" s="203"/>
      <c r="S8" s="293">
        <f t="shared" si="5"/>
        <v>0</v>
      </c>
      <c r="T8" s="203"/>
      <c r="U8" s="293">
        <f t="shared" si="6"/>
        <v>0</v>
      </c>
      <c r="V8" s="203"/>
      <c r="W8" s="293">
        <f t="shared" si="7"/>
        <v>0</v>
      </c>
      <c r="X8" s="203"/>
      <c r="Y8" s="293">
        <f t="shared" si="8"/>
        <v>0</v>
      </c>
      <c r="Z8" s="203"/>
      <c r="AA8" s="293">
        <f t="shared" si="9"/>
        <v>0</v>
      </c>
      <c r="AB8" s="203"/>
      <c r="AC8" s="293">
        <f t="shared" si="10"/>
        <v>0</v>
      </c>
      <c r="AD8" s="203"/>
    </row>
    <row r="9" spans="1:44" s="252" customFormat="1" ht="21.75" thickBot="1">
      <c r="A9" s="250"/>
      <c r="B9" s="250"/>
      <c r="C9" s="250" t="s">
        <v>220</v>
      </c>
      <c r="D9" s="389">
        <f>SUM(D6:D8)</f>
        <v>109800</v>
      </c>
      <c r="E9" s="251">
        <f>SUM(E6:E8)</f>
        <v>6.05</v>
      </c>
      <c r="F9" s="255">
        <f>SUM(F6:F8)</f>
        <v>6.05</v>
      </c>
      <c r="G9" s="251">
        <f>SUM(G6:G8)</f>
        <v>14.77</v>
      </c>
      <c r="H9" s="255">
        <f>SUM(H6:H8)</f>
        <v>20.82</v>
      </c>
      <c r="I9" s="255">
        <f t="shared" si="0"/>
        <v>6.05</v>
      </c>
      <c r="J9" s="365">
        <f>SUM(J6:J8)</f>
        <v>0</v>
      </c>
      <c r="K9" s="255">
        <f t="shared" si="1"/>
        <v>6.05</v>
      </c>
      <c r="L9" s="365">
        <f>SUM(L6:L8)</f>
        <v>0</v>
      </c>
      <c r="M9" s="255">
        <f t="shared" si="2"/>
        <v>6.05</v>
      </c>
      <c r="N9" s="365">
        <f>SUM(N6:N8)</f>
        <v>0</v>
      </c>
      <c r="O9" s="255">
        <f t="shared" si="3"/>
        <v>6.05</v>
      </c>
      <c r="P9" s="365">
        <f>SUM(P6:P8)</f>
        <v>0</v>
      </c>
      <c r="Q9" s="255">
        <f t="shared" si="4"/>
        <v>6.05</v>
      </c>
      <c r="R9" s="365">
        <f>SUM(R6:R8)</f>
        <v>0</v>
      </c>
      <c r="S9" s="255">
        <f t="shared" si="5"/>
        <v>6.05</v>
      </c>
      <c r="T9" s="365">
        <f>SUM(T6:T8)</f>
        <v>0</v>
      </c>
      <c r="U9" s="255">
        <f t="shared" si="6"/>
        <v>6.05</v>
      </c>
      <c r="V9" s="365">
        <f>SUM(V6:V8)</f>
        <v>0</v>
      </c>
      <c r="W9" s="255">
        <f t="shared" si="7"/>
        <v>6.05</v>
      </c>
      <c r="X9" s="365">
        <f>SUM(X6:X8)</f>
        <v>0</v>
      </c>
      <c r="Y9" s="255">
        <f t="shared" si="8"/>
        <v>6.05</v>
      </c>
      <c r="Z9" s="365">
        <f>SUM(Z6:Z8)</f>
        <v>0</v>
      </c>
      <c r="AA9" s="255">
        <f t="shared" si="9"/>
        <v>6.05</v>
      </c>
      <c r="AB9" s="365">
        <f>SUM(AB6:AB8)</f>
        <v>0</v>
      </c>
      <c r="AC9" s="255">
        <f t="shared" si="10"/>
        <v>6.05</v>
      </c>
      <c r="AD9" s="365">
        <f>SUM(AD6:AD8)</f>
        <v>0</v>
      </c>
      <c r="AE9" s="337"/>
      <c r="AF9" s="337"/>
      <c r="AG9" s="337"/>
      <c r="AH9" s="337"/>
      <c r="AI9" s="337"/>
      <c r="AJ9" s="337"/>
      <c r="AK9" s="337"/>
      <c r="AL9" s="337"/>
      <c r="AM9" s="337"/>
      <c r="AN9" s="337"/>
      <c r="AO9" s="337"/>
      <c r="AP9" s="337"/>
      <c r="AQ9" s="337"/>
      <c r="AR9" s="337"/>
    </row>
    <row r="10" spans="1:30" ht="21.75" thickTop="1">
      <c r="A10" s="415" t="s">
        <v>93</v>
      </c>
      <c r="B10" s="207">
        <v>421002</v>
      </c>
      <c r="C10" s="208" t="s">
        <v>53</v>
      </c>
      <c r="D10" s="390">
        <v>5561700</v>
      </c>
      <c r="E10" s="209"/>
      <c r="F10" s="295">
        <f>SUM(E10)</f>
        <v>0</v>
      </c>
      <c r="G10" s="203"/>
      <c r="H10" s="293">
        <f>SUM(F10:G10)</f>
        <v>0</v>
      </c>
      <c r="I10" s="293">
        <f t="shared" si="0"/>
        <v>0</v>
      </c>
      <c r="J10" s="203"/>
      <c r="K10" s="297">
        <f t="shared" si="1"/>
        <v>0</v>
      </c>
      <c r="L10" s="203"/>
      <c r="M10" s="293">
        <f t="shared" si="2"/>
        <v>0</v>
      </c>
      <c r="N10" s="203"/>
      <c r="O10" s="293">
        <f t="shared" si="3"/>
        <v>0</v>
      </c>
      <c r="P10" s="209"/>
      <c r="Q10" s="293">
        <f t="shared" si="4"/>
        <v>0</v>
      </c>
      <c r="R10" s="210"/>
      <c r="S10" s="293">
        <f t="shared" si="5"/>
        <v>0</v>
      </c>
      <c r="T10" s="210"/>
      <c r="U10" s="293">
        <f t="shared" si="6"/>
        <v>0</v>
      </c>
      <c r="V10" s="203"/>
      <c r="W10" s="293">
        <f t="shared" si="7"/>
        <v>0</v>
      </c>
      <c r="X10" s="209"/>
      <c r="Y10" s="293">
        <f t="shared" si="8"/>
        <v>0</v>
      </c>
      <c r="Z10" s="209"/>
      <c r="AA10" s="293">
        <f t="shared" si="9"/>
        <v>0</v>
      </c>
      <c r="AB10" s="209"/>
      <c r="AC10" s="293">
        <f t="shared" si="10"/>
        <v>0</v>
      </c>
      <c r="AD10" s="209"/>
    </row>
    <row r="11" spans="1:30" ht="21">
      <c r="A11" s="413"/>
      <c r="B11" s="204">
        <v>421004</v>
      </c>
      <c r="C11" s="205" t="s">
        <v>54</v>
      </c>
      <c r="D11" s="388">
        <v>1839400</v>
      </c>
      <c r="E11" s="203">
        <v>163028.84</v>
      </c>
      <c r="F11" s="293">
        <f>SUM(E11)</f>
        <v>163028.84</v>
      </c>
      <c r="G11" s="203">
        <v>214955.06</v>
      </c>
      <c r="H11" s="293">
        <f>SUM(F11:G11)</f>
        <v>377983.9</v>
      </c>
      <c r="I11" s="293">
        <f t="shared" si="0"/>
        <v>163028.84</v>
      </c>
      <c r="J11" s="203"/>
      <c r="K11" s="297">
        <f t="shared" si="1"/>
        <v>163028.84</v>
      </c>
      <c r="L11" s="203"/>
      <c r="M11" s="293">
        <f t="shared" si="2"/>
        <v>163028.84</v>
      </c>
      <c r="N11" s="203"/>
      <c r="O11" s="293">
        <f t="shared" si="3"/>
        <v>163028.84</v>
      </c>
      <c r="P11" s="211"/>
      <c r="Q11" s="293">
        <f t="shared" si="4"/>
        <v>163028.84</v>
      </c>
      <c r="R11" s="203"/>
      <c r="S11" s="293">
        <f t="shared" si="5"/>
        <v>163028.84</v>
      </c>
      <c r="T11" s="211"/>
      <c r="U11" s="293">
        <f t="shared" si="6"/>
        <v>163028.84</v>
      </c>
      <c r="V11" s="203"/>
      <c r="W11" s="293">
        <f t="shared" si="7"/>
        <v>163028.84</v>
      </c>
      <c r="X11" s="203"/>
      <c r="Y11" s="293">
        <f t="shared" si="8"/>
        <v>163028.84</v>
      </c>
      <c r="Z11" s="203"/>
      <c r="AA11" s="293">
        <f t="shared" si="9"/>
        <v>163028.84</v>
      </c>
      <c r="AB11" s="203"/>
      <c r="AC11" s="293">
        <f t="shared" si="10"/>
        <v>163028.84</v>
      </c>
      <c r="AD11" s="203"/>
    </row>
    <row r="12" spans="1:30" ht="21">
      <c r="A12" s="413"/>
      <c r="B12" s="204">
        <v>421005</v>
      </c>
      <c r="C12" s="205" t="s">
        <v>55</v>
      </c>
      <c r="D12" s="388">
        <v>75800</v>
      </c>
      <c r="E12" s="203"/>
      <c r="F12" s="293">
        <f aca="true" t="shared" si="11" ref="F12:F19">SUM(E12)</f>
        <v>0</v>
      </c>
      <c r="G12" s="203"/>
      <c r="H12" s="293">
        <f aca="true" t="shared" si="12" ref="H12:H41">SUM(F12:G12)</f>
        <v>0</v>
      </c>
      <c r="I12" s="293">
        <f t="shared" si="0"/>
        <v>0</v>
      </c>
      <c r="J12" s="203"/>
      <c r="K12" s="297">
        <f t="shared" si="1"/>
        <v>0</v>
      </c>
      <c r="L12" s="203"/>
      <c r="M12" s="293">
        <f t="shared" si="2"/>
        <v>0</v>
      </c>
      <c r="N12" s="203"/>
      <c r="O12" s="293">
        <f t="shared" si="3"/>
        <v>0</v>
      </c>
      <c r="P12" s="211"/>
      <c r="Q12" s="293">
        <f t="shared" si="4"/>
        <v>0</v>
      </c>
      <c r="R12" s="203"/>
      <c r="S12" s="293">
        <f t="shared" si="5"/>
        <v>0</v>
      </c>
      <c r="T12" s="211"/>
      <c r="U12" s="293">
        <f t="shared" si="6"/>
        <v>0</v>
      </c>
      <c r="V12" s="203"/>
      <c r="W12" s="293">
        <f t="shared" si="7"/>
        <v>0</v>
      </c>
      <c r="X12" s="203"/>
      <c r="Y12" s="293">
        <f t="shared" si="8"/>
        <v>0</v>
      </c>
      <c r="Z12" s="203"/>
      <c r="AA12" s="293">
        <f t="shared" si="9"/>
        <v>0</v>
      </c>
      <c r="AB12" s="203"/>
      <c r="AC12" s="293">
        <f t="shared" si="10"/>
        <v>0</v>
      </c>
      <c r="AD12" s="203"/>
    </row>
    <row r="13" spans="1:30" ht="21">
      <c r="A13" s="413"/>
      <c r="B13" s="204">
        <v>421006</v>
      </c>
      <c r="C13" s="205" t="s">
        <v>56</v>
      </c>
      <c r="D13" s="388">
        <v>876300</v>
      </c>
      <c r="E13" s="203">
        <v>58207.85</v>
      </c>
      <c r="F13" s="293">
        <f t="shared" si="11"/>
        <v>58207.85</v>
      </c>
      <c r="G13" s="203">
        <v>122352.5</v>
      </c>
      <c r="H13" s="293">
        <f t="shared" si="12"/>
        <v>180560.35</v>
      </c>
      <c r="I13" s="293">
        <f t="shared" si="0"/>
        <v>58207.85</v>
      </c>
      <c r="J13" s="203"/>
      <c r="K13" s="297">
        <f t="shared" si="1"/>
        <v>58207.85</v>
      </c>
      <c r="L13" s="203"/>
      <c r="M13" s="293">
        <f t="shared" si="2"/>
        <v>58207.85</v>
      </c>
      <c r="N13" s="203"/>
      <c r="O13" s="293">
        <f t="shared" si="3"/>
        <v>58207.85</v>
      </c>
      <c r="P13" s="211"/>
      <c r="Q13" s="293">
        <f t="shared" si="4"/>
        <v>58207.85</v>
      </c>
      <c r="R13" s="203"/>
      <c r="S13" s="293">
        <f t="shared" si="5"/>
        <v>58207.85</v>
      </c>
      <c r="T13" s="211"/>
      <c r="U13" s="293">
        <f t="shared" si="6"/>
        <v>58207.85</v>
      </c>
      <c r="V13" s="203"/>
      <c r="W13" s="293">
        <f t="shared" si="7"/>
        <v>58207.85</v>
      </c>
      <c r="X13" s="203"/>
      <c r="Y13" s="293">
        <f t="shared" si="8"/>
        <v>58207.85</v>
      </c>
      <c r="Z13" s="203"/>
      <c r="AA13" s="293">
        <f t="shared" si="9"/>
        <v>58207.85</v>
      </c>
      <c r="AB13" s="203"/>
      <c r="AC13" s="293">
        <f t="shared" si="10"/>
        <v>58207.85</v>
      </c>
      <c r="AD13" s="203"/>
    </row>
    <row r="14" spans="1:30" ht="21">
      <c r="A14" s="413"/>
      <c r="B14" s="204">
        <v>421007</v>
      </c>
      <c r="C14" s="205" t="s">
        <v>57</v>
      </c>
      <c r="D14" s="388">
        <v>1859300</v>
      </c>
      <c r="E14" s="203">
        <v>130596.34</v>
      </c>
      <c r="F14" s="293">
        <f t="shared" si="11"/>
        <v>130596.34</v>
      </c>
      <c r="G14" s="203">
        <v>133136.86</v>
      </c>
      <c r="H14" s="293">
        <f t="shared" si="12"/>
        <v>263733.19999999995</v>
      </c>
      <c r="I14" s="293">
        <f t="shared" si="0"/>
        <v>130596.34</v>
      </c>
      <c r="J14" s="203"/>
      <c r="K14" s="297">
        <f t="shared" si="1"/>
        <v>130596.34</v>
      </c>
      <c r="L14" s="203"/>
      <c r="M14" s="293">
        <f t="shared" si="2"/>
        <v>130596.34</v>
      </c>
      <c r="N14" s="203"/>
      <c r="O14" s="293">
        <f t="shared" si="3"/>
        <v>130596.34</v>
      </c>
      <c r="P14" s="211"/>
      <c r="Q14" s="293">
        <f t="shared" si="4"/>
        <v>130596.34</v>
      </c>
      <c r="R14" s="203"/>
      <c r="S14" s="293">
        <f t="shared" si="5"/>
        <v>130596.34</v>
      </c>
      <c r="T14" s="211"/>
      <c r="U14" s="293">
        <f t="shared" si="6"/>
        <v>130596.34</v>
      </c>
      <c r="V14" s="203"/>
      <c r="W14" s="293">
        <f t="shared" si="7"/>
        <v>130596.34</v>
      </c>
      <c r="X14" s="203"/>
      <c r="Y14" s="293">
        <f t="shared" si="8"/>
        <v>130596.34</v>
      </c>
      <c r="Z14" s="203"/>
      <c r="AA14" s="293">
        <f t="shared" si="9"/>
        <v>130596.34</v>
      </c>
      <c r="AB14" s="203"/>
      <c r="AC14" s="293">
        <f t="shared" si="10"/>
        <v>130596.34</v>
      </c>
      <c r="AD14" s="203"/>
    </row>
    <row r="15" spans="1:30" ht="21">
      <c r="A15" s="413"/>
      <c r="B15" s="204">
        <v>421011</v>
      </c>
      <c r="C15" s="205" t="s">
        <v>266</v>
      </c>
      <c r="D15" s="388">
        <v>5200</v>
      </c>
      <c r="E15" s="203">
        <v>2001</v>
      </c>
      <c r="F15" s="293">
        <f t="shared" si="11"/>
        <v>2001</v>
      </c>
      <c r="G15" s="203"/>
      <c r="H15" s="293">
        <f t="shared" si="12"/>
        <v>2001</v>
      </c>
      <c r="I15" s="293">
        <f t="shared" si="0"/>
        <v>2001</v>
      </c>
      <c r="J15" s="203"/>
      <c r="K15" s="297">
        <f t="shared" si="1"/>
        <v>2001</v>
      </c>
      <c r="L15" s="203"/>
      <c r="M15" s="293">
        <f t="shared" si="2"/>
        <v>2001</v>
      </c>
      <c r="N15" s="203"/>
      <c r="O15" s="293">
        <f t="shared" si="3"/>
        <v>2001</v>
      </c>
      <c r="P15" s="211"/>
      <c r="Q15" s="293">
        <f t="shared" si="4"/>
        <v>2001</v>
      </c>
      <c r="R15" s="203"/>
      <c r="S15" s="293">
        <f t="shared" si="5"/>
        <v>2001</v>
      </c>
      <c r="T15" s="211"/>
      <c r="U15" s="293">
        <f t="shared" si="6"/>
        <v>2001</v>
      </c>
      <c r="V15" s="203"/>
      <c r="W15" s="293">
        <f t="shared" si="7"/>
        <v>2001</v>
      </c>
      <c r="X15" s="203"/>
      <c r="Y15" s="293">
        <f t="shared" si="8"/>
        <v>2001</v>
      </c>
      <c r="Z15" s="203"/>
      <c r="AA15" s="293">
        <f t="shared" si="9"/>
        <v>2001</v>
      </c>
      <c r="AB15" s="203"/>
      <c r="AC15" s="293">
        <f t="shared" si="10"/>
        <v>2001</v>
      </c>
      <c r="AD15" s="203"/>
    </row>
    <row r="16" spans="1:30" ht="21">
      <c r="A16" s="413"/>
      <c r="B16" s="204">
        <v>421012</v>
      </c>
      <c r="C16" s="205" t="s">
        <v>58</v>
      </c>
      <c r="D16" s="388">
        <v>87500</v>
      </c>
      <c r="E16" s="203">
        <v>22027.64</v>
      </c>
      <c r="F16" s="293">
        <f t="shared" si="11"/>
        <v>22027.64</v>
      </c>
      <c r="G16" s="203"/>
      <c r="H16" s="293">
        <f t="shared" si="12"/>
        <v>22027.64</v>
      </c>
      <c r="I16" s="293">
        <f t="shared" si="0"/>
        <v>22027.64</v>
      </c>
      <c r="J16" s="203"/>
      <c r="K16" s="297">
        <f t="shared" si="1"/>
        <v>22027.64</v>
      </c>
      <c r="L16" s="203"/>
      <c r="M16" s="293">
        <f t="shared" si="2"/>
        <v>22027.64</v>
      </c>
      <c r="N16" s="203"/>
      <c r="O16" s="293">
        <f t="shared" si="3"/>
        <v>22027.64</v>
      </c>
      <c r="P16" s="211"/>
      <c r="Q16" s="293">
        <f t="shared" si="4"/>
        <v>22027.64</v>
      </c>
      <c r="R16" s="203"/>
      <c r="S16" s="293">
        <f t="shared" si="5"/>
        <v>22027.64</v>
      </c>
      <c r="T16" s="203"/>
      <c r="U16" s="293">
        <f t="shared" si="6"/>
        <v>22027.64</v>
      </c>
      <c r="V16" s="203"/>
      <c r="W16" s="293">
        <f t="shared" si="7"/>
        <v>22027.64</v>
      </c>
      <c r="X16" s="203"/>
      <c r="Y16" s="293">
        <f t="shared" si="8"/>
        <v>22027.64</v>
      </c>
      <c r="Z16" s="203"/>
      <c r="AA16" s="293">
        <f t="shared" si="9"/>
        <v>22027.64</v>
      </c>
      <c r="AB16" s="203"/>
      <c r="AC16" s="293">
        <f t="shared" si="10"/>
        <v>22027.64</v>
      </c>
      <c r="AD16" s="203"/>
    </row>
    <row r="17" spans="1:30" ht="21">
      <c r="A17" s="413"/>
      <c r="B17" s="204">
        <v>421013</v>
      </c>
      <c r="C17" s="205" t="s">
        <v>59</v>
      </c>
      <c r="D17" s="388">
        <v>63800</v>
      </c>
      <c r="E17" s="203">
        <v>21779.38</v>
      </c>
      <c r="F17" s="293">
        <f t="shared" si="11"/>
        <v>21779.38</v>
      </c>
      <c r="G17" s="203"/>
      <c r="H17" s="293">
        <f t="shared" si="12"/>
        <v>21779.38</v>
      </c>
      <c r="I17" s="293">
        <f t="shared" si="0"/>
        <v>21779.38</v>
      </c>
      <c r="J17" s="203"/>
      <c r="K17" s="297">
        <f t="shared" si="1"/>
        <v>21779.38</v>
      </c>
      <c r="L17" s="203"/>
      <c r="M17" s="293">
        <f t="shared" si="2"/>
        <v>21779.38</v>
      </c>
      <c r="N17" s="203"/>
      <c r="O17" s="293">
        <f t="shared" si="3"/>
        <v>21779.38</v>
      </c>
      <c r="P17" s="211"/>
      <c r="Q17" s="293">
        <f t="shared" si="4"/>
        <v>21779.38</v>
      </c>
      <c r="R17" s="203"/>
      <c r="S17" s="293">
        <f t="shared" si="5"/>
        <v>21779.38</v>
      </c>
      <c r="T17" s="211"/>
      <c r="U17" s="293">
        <f t="shared" si="6"/>
        <v>21779.38</v>
      </c>
      <c r="V17" s="203"/>
      <c r="W17" s="293">
        <f t="shared" si="7"/>
        <v>21779.38</v>
      </c>
      <c r="X17" s="203"/>
      <c r="Y17" s="293">
        <f t="shared" si="8"/>
        <v>21779.38</v>
      </c>
      <c r="Z17" s="203"/>
      <c r="AA17" s="293">
        <f t="shared" si="9"/>
        <v>21779.38</v>
      </c>
      <c r="AB17" s="203"/>
      <c r="AC17" s="293">
        <f t="shared" si="10"/>
        <v>21779.38</v>
      </c>
      <c r="AD17" s="203"/>
    </row>
    <row r="18" spans="1:30" ht="21">
      <c r="A18" s="413"/>
      <c r="B18" s="204">
        <v>421015</v>
      </c>
      <c r="C18" s="205" t="s">
        <v>60</v>
      </c>
      <c r="D18" s="388">
        <v>543400</v>
      </c>
      <c r="E18" s="203"/>
      <c r="F18" s="293">
        <f t="shared" si="11"/>
        <v>0</v>
      </c>
      <c r="G18" s="203">
        <v>54318</v>
      </c>
      <c r="H18" s="293">
        <f t="shared" si="12"/>
        <v>54318</v>
      </c>
      <c r="I18" s="293">
        <f t="shared" si="0"/>
        <v>0</v>
      </c>
      <c r="J18" s="203"/>
      <c r="K18" s="297">
        <f t="shared" si="1"/>
        <v>0</v>
      </c>
      <c r="L18" s="203"/>
      <c r="M18" s="293">
        <f t="shared" si="2"/>
        <v>0</v>
      </c>
      <c r="N18" s="203"/>
      <c r="O18" s="293">
        <f t="shared" si="3"/>
        <v>0</v>
      </c>
      <c r="P18" s="203"/>
      <c r="Q18" s="293">
        <f t="shared" si="4"/>
        <v>0</v>
      </c>
      <c r="R18" s="203"/>
      <c r="S18" s="293">
        <f t="shared" si="5"/>
        <v>0</v>
      </c>
      <c r="T18" s="211"/>
      <c r="U18" s="293">
        <f t="shared" si="6"/>
        <v>0</v>
      </c>
      <c r="V18" s="203"/>
      <c r="W18" s="293">
        <f t="shared" si="7"/>
        <v>0</v>
      </c>
      <c r="X18" s="203"/>
      <c r="Y18" s="293">
        <f t="shared" si="8"/>
        <v>0</v>
      </c>
      <c r="Z18" s="203"/>
      <c r="AA18" s="293">
        <f t="shared" si="9"/>
        <v>0</v>
      </c>
      <c r="AB18" s="203"/>
      <c r="AC18" s="293">
        <f t="shared" si="10"/>
        <v>0</v>
      </c>
      <c r="AD18" s="203"/>
    </row>
    <row r="19" spans="1:30" ht="21">
      <c r="A19" s="416"/>
      <c r="B19" s="204">
        <v>421016</v>
      </c>
      <c r="C19" s="205" t="s">
        <v>61</v>
      </c>
      <c r="D19" s="388">
        <v>700</v>
      </c>
      <c r="E19" s="203"/>
      <c r="F19" s="293">
        <f t="shared" si="11"/>
        <v>0</v>
      </c>
      <c r="G19" s="203"/>
      <c r="H19" s="293">
        <f t="shared" si="12"/>
        <v>0</v>
      </c>
      <c r="I19" s="294">
        <f t="shared" si="0"/>
        <v>0</v>
      </c>
      <c r="J19" s="203"/>
      <c r="K19" s="297">
        <f t="shared" si="1"/>
        <v>0</v>
      </c>
      <c r="L19" s="203"/>
      <c r="M19" s="293">
        <f t="shared" si="2"/>
        <v>0</v>
      </c>
      <c r="N19" s="203"/>
      <c r="O19" s="294">
        <f t="shared" si="3"/>
        <v>0</v>
      </c>
      <c r="P19" s="212"/>
      <c r="Q19" s="294">
        <f t="shared" si="4"/>
        <v>0</v>
      </c>
      <c r="R19" s="212"/>
      <c r="S19" s="294">
        <f t="shared" si="5"/>
        <v>0</v>
      </c>
      <c r="T19" s="212"/>
      <c r="U19" s="294">
        <f t="shared" si="6"/>
        <v>0</v>
      </c>
      <c r="V19" s="206"/>
      <c r="W19" s="294">
        <f t="shared" si="7"/>
        <v>0</v>
      </c>
      <c r="X19" s="206"/>
      <c r="Y19" s="294">
        <f t="shared" si="8"/>
        <v>0</v>
      </c>
      <c r="Z19" s="206"/>
      <c r="AA19" s="294">
        <f t="shared" si="9"/>
        <v>0</v>
      </c>
      <c r="AB19" s="206"/>
      <c r="AC19" s="294">
        <f t="shared" si="10"/>
        <v>0</v>
      </c>
      <c r="AD19" s="206"/>
    </row>
    <row r="20" spans="1:44" s="252" customFormat="1" ht="21.75" thickBot="1">
      <c r="A20" s="250"/>
      <c r="B20" s="250"/>
      <c r="C20" s="250" t="s">
        <v>221</v>
      </c>
      <c r="D20" s="389">
        <f>SUM(D10:D19)</f>
        <v>10913100</v>
      </c>
      <c r="E20" s="251">
        <f aca="true" t="shared" si="13" ref="E20:N20">SUM(E10:E19)</f>
        <v>397641.05000000005</v>
      </c>
      <c r="F20" s="255">
        <f t="shared" si="13"/>
        <v>397641.05000000005</v>
      </c>
      <c r="G20" s="251">
        <f t="shared" si="13"/>
        <v>524762.4199999999</v>
      </c>
      <c r="H20" s="255">
        <f>SUM(H10:H19)</f>
        <v>922403.47</v>
      </c>
      <c r="I20" s="255">
        <f t="shared" si="0"/>
        <v>397641.05000000005</v>
      </c>
      <c r="J20" s="365">
        <f t="shared" si="13"/>
        <v>0</v>
      </c>
      <c r="K20" s="255">
        <f t="shared" si="1"/>
        <v>397641.05000000005</v>
      </c>
      <c r="L20" s="365">
        <f t="shared" si="13"/>
        <v>0</v>
      </c>
      <c r="M20" s="255">
        <f t="shared" si="2"/>
        <v>397641.05000000005</v>
      </c>
      <c r="N20" s="365">
        <f t="shared" si="13"/>
        <v>0</v>
      </c>
      <c r="O20" s="255">
        <f t="shared" si="3"/>
        <v>397641.05000000005</v>
      </c>
      <c r="P20" s="365">
        <f>SUM(P10:P19)</f>
        <v>0</v>
      </c>
      <c r="Q20" s="255">
        <f t="shared" si="4"/>
        <v>397641.05000000005</v>
      </c>
      <c r="R20" s="365">
        <f>SUM(R10:R19)</f>
        <v>0</v>
      </c>
      <c r="S20" s="255">
        <f t="shared" si="5"/>
        <v>397641.05000000005</v>
      </c>
      <c r="T20" s="365">
        <f>SUM(T10:T19)</f>
        <v>0</v>
      </c>
      <c r="U20" s="255">
        <f aca="true" t="shared" si="14" ref="U20:W32">S20+V20</f>
        <v>397641.05000000005</v>
      </c>
      <c r="V20" s="365">
        <f>SUM(V10:V19)</f>
        <v>0</v>
      </c>
      <c r="W20" s="255">
        <f t="shared" si="14"/>
        <v>397641.05000000005</v>
      </c>
      <c r="X20" s="365">
        <f>SUM(X10:X19)</f>
        <v>0</v>
      </c>
      <c r="Y20" s="255">
        <f t="shared" si="8"/>
        <v>397641.05000000005</v>
      </c>
      <c r="Z20" s="365">
        <f>SUM(Z10:Z19)</f>
        <v>0</v>
      </c>
      <c r="AA20" s="255">
        <f t="shared" si="9"/>
        <v>397641.05000000005</v>
      </c>
      <c r="AB20" s="365">
        <f>SUM(AB10:AB19)</f>
        <v>0</v>
      </c>
      <c r="AC20" s="255">
        <f t="shared" si="10"/>
        <v>397641.05000000005</v>
      </c>
      <c r="AD20" s="365">
        <f>SUM(AD10:AD19)</f>
        <v>0</v>
      </c>
      <c r="AE20" s="337"/>
      <c r="AF20" s="337"/>
      <c r="AG20" s="337"/>
      <c r="AH20" s="337"/>
      <c r="AI20" s="337"/>
      <c r="AJ20" s="337"/>
      <c r="AK20" s="337"/>
      <c r="AL20" s="337"/>
      <c r="AM20" s="337"/>
      <c r="AN20" s="337"/>
      <c r="AO20" s="337"/>
      <c r="AP20" s="337"/>
      <c r="AQ20" s="337"/>
      <c r="AR20" s="337"/>
    </row>
    <row r="21" spans="1:30" ht="21.75" thickTop="1">
      <c r="A21" s="412" t="s">
        <v>91</v>
      </c>
      <c r="B21" s="204">
        <v>412104</v>
      </c>
      <c r="C21" s="205" t="s">
        <v>198</v>
      </c>
      <c r="D21" s="388">
        <v>42500</v>
      </c>
      <c r="E21" s="203"/>
      <c r="F21" s="293">
        <f>SUM(E21)</f>
        <v>0</v>
      </c>
      <c r="G21" s="203">
        <v>3520</v>
      </c>
      <c r="H21" s="293">
        <f t="shared" si="12"/>
        <v>3520</v>
      </c>
      <c r="I21" s="293">
        <f t="shared" si="0"/>
        <v>0</v>
      </c>
      <c r="J21" s="203"/>
      <c r="K21" s="297">
        <f t="shared" si="1"/>
        <v>0</v>
      </c>
      <c r="L21" s="203"/>
      <c r="M21" s="293">
        <f t="shared" si="2"/>
        <v>0</v>
      </c>
      <c r="N21" s="203"/>
      <c r="O21" s="293">
        <f t="shared" si="3"/>
        <v>0</v>
      </c>
      <c r="P21" s="209"/>
      <c r="Q21" s="293">
        <f t="shared" si="4"/>
        <v>0</v>
      </c>
      <c r="R21" s="203"/>
      <c r="S21" s="293">
        <f t="shared" si="5"/>
        <v>0</v>
      </c>
      <c r="T21" s="209"/>
      <c r="U21" s="293">
        <f t="shared" si="14"/>
        <v>0</v>
      </c>
      <c r="V21" s="209"/>
      <c r="W21" s="293">
        <f t="shared" si="14"/>
        <v>0</v>
      </c>
      <c r="X21" s="209"/>
      <c r="Y21" s="293">
        <f t="shared" si="8"/>
        <v>0</v>
      </c>
      <c r="Z21" s="209"/>
      <c r="AA21" s="293">
        <f t="shared" si="9"/>
        <v>0</v>
      </c>
      <c r="AB21" s="209"/>
      <c r="AC21" s="293">
        <f t="shared" si="10"/>
        <v>0</v>
      </c>
      <c r="AD21" s="209"/>
    </row>
    <row r="22" spans="1:30" ht="21">
      <c r="A22" s="412"/>
      <c r="B22" s="204">
        <v>412106</v>
      </c>
      <c r="C22" s="205" t="s">
        <v>264</v>
      </c>
      <c r="D22" s="388">
        <v>2000</v>
      </c>
      <c r="E22" s="203">
        <v>20</v>
      </c>
      <c r="F22" s="293">
        <f>SUM(E22)</f>
        <v>20</v>
      </c>
      <c r="G22" s="203">
        <v>80</v>
      </c>
      <c r="H22" s="293">
        <f t="shared" si="12"/>
        <v>100</v>
      </c>
      <c r="I22" s="293"/>
      <c r="J22" s="203"/>
      <c r="K22" s="297"/>
      <c r="L22" s="203"/>
      <c r="M22" s="293"/>
      <c r="N22" s="203"/>
      <c r="O22" s="293"/>
      <c r="P22" s="203"/>
      <c r="Q22" s="293"/>
      <c r="R22" s="203"/>
      <c r="S22" s="293"/>
      <c r="T22" s="203"/>
      <c r="U22" s="293"/>
      <c r="V22" s="203"/>
      <c r="W22" s="293"/>
      <c r="X22" s="203"/>
      <c r="Y22" s="293"/>
      <c r="Z22" s="203"/>
      <c r="AA22" s="293"/>
      <c r="AB22" s="203"/>
      <c r="AC22" s="293"/>
      <c r="AD22" s="203"/>
    </row>
    <row r="23" spans="1:30" ht="21">
      <c r="A23" s="413"/>
      <c r="B23" s="204">
        <v>412307</v>
      </c>
      <c r="C23" s="205" t="s">
        <v>62</v>
      </c>
      <c r="D23" s="388">
        <v>3400</v>
      </c>
      <c r="E23" s="203"/>
      <c r="F23" s="293">
        <f aca="true" t="shared" si="15" ref="F23:F28">SUM(E23)</f>
        <v>0</v>
      </c>
      <c r="G23" s="203">
        <v>625</v>
      </c>
      <c r="H23" s="293">
        <f t="shared" si="12"/>
        <v>625</v>
      </c>
      <c r="I23" s="293">
        <f>F23+J23</f>
        <v>0</v>
      </c>
      <c r="J23" s="203"/>
      <c r="K23" s="297">
        <f t="shared" si="1"/>
        <v>0</v>
      </c>
      <c r="L23" s="203"/>
      <c r="M23" s="293">
        <f t="shared" si="2"/>
        <v>0</v>
      </c>
      <c r="N23" s="203"/>
      <c r="O23" s="293">
        <f t="shared" si="3"/>
        <v>0</v>
      </c>
      <c r="P23" s="203"/>
      <c r="Q23" s="293">
        <f t="shared" si="4"/>
        <v>0</v>
      </c>
      <c r="R23" s="203"/>
      <c r="S23" s="293">
        <f t="shared" si="5"/>
        <v>0</v>
      </c>
      <c r="T23" s="203"/>
      <c r="U23" s="293">
        <f t="shared" si="14"/>
        <v>0</v>
      </c>
      <c r="V23" s="203"/>
      <c r="W23" s="293">
        <f t="shared" si="14"/>
        <v>0</v>
      </c>
      <c r="X23" s="203"/>
      <c r="Y23" s="293">
        <f t="shared" si="8"/>
        <v>0</v>
      </c>
      <c r="Z23" s="203"/>
      <c r="AA23" s="293">
        <f t="shared" si="9"/>
        <v>0</v>
      </c>
      <c r="AB23" s="203"/>
      <c r="AC23" s="293">
        <f t="shared" si="10"/>
        <v>0</v>
      </c>
      <c r="AD23" s="203"/>
    </row>
    <row r="24" spans="1:30" ht="21">
      <c r="A24" s="413"/>
      <c r="B24" s="204">
        <v>412202</v>
      </c>
      <c r="C24" s="205" t="s">
        <v>63</v>
      </c>
      <c r="D24" s="388">
        <v>4100</v>
      </c>
      <c r="E24" s="203"/>
      <c r="F24" s="293">
        <f t="shared" si="15"/>
        <v>0</v>
      </c>
      <c r="G24" s="203"/>
      <c r="H24" s="293">
        <f t="shared" si="12"/>
        <v>0</v>
      </c>
      <c r="I24" s="293">
        <f>F24+J24</f>
        <v>0</v>
      </c>
      <c r="J24" s="203"/>
      <c r="K24" s="297">
        <f t="shared" si="1"/>
        <v>0</v>
      </c>
      <c r="L24" s="203"/>
      <c r="M24" s="293">
        <f t="shared" si="2"/>
        <v>0</v>
      </c>
      <c r="N24" s="203"/>
      <c r="O24" s="293">
        <f t="shared" si="3"/>
        <v>0</v>
      </c>
      <c r="P24" s="203"/>
      <c r="Q24" s="293">
        <f t="shared" si="4"/>
        <v>0</v>
      </c>
      <c r="R24" s="203"/>
      <c r="S24" s="293">
        <f t="shared" si="5"/>
        <v>0</v>
      </c>
      <c r="T24" s="203"/>
      <c r="U24" s="293">
        <f t="shared" si="14"/>
        <v>0</v>
      </c>
      <c r="V24" s="203"/>
      <c r="W24" s="293">
        <f t="shared" si="14"/>
        <v>0</v>
      </c>
      <c r="X24" s="203"/>
      <c r="Y24" s="293">
        <f t="shared" si="8"/>
        <v>0</v>
      </c>
      <c r="Z24" s="203"/>
      <c r="AA24" s="293">
        <f t="shared" si="9"/>
        <v>0</v>
      </c>
      <c r="AB24" s="203"/>
      <c r="AC24" s="293">
        <f t="shared" si="10"/>
        <v>0</v>
      </c>
      <c r="AD24" s="203"/>
    </row>
    <row r="25" spans="1:30" ht="21">
      <c r="A25" s="413"/>
      <c r="B25" s="204">
        <v>412210</v>
      </c>
      <c r="C25" s="205" t="s">
        <v>64</v>
      </c>
      <c r="D25" s="388">
        <v>500</v>
      </c>
      <c r="E25" s="203"/>
      <c r="F25" s="293">
        <f t="shared" si="15"/>
        <v>0</v>
      </c>
      <c r="G25" s="203"/>
      <c r="H25" s="293">
        <f t="shared" si="12"/>
        <v>0</v>
      </c>
      <c r="I25" s="293">
        <f>F25+J25</f>
        <v>0</v>
      </c>
      <c r="J25" s="203"/>
      <c r="K25" s="297">
        <f t="shared" si="1"/>
        <v>0</v>
      </c>
      <c r="L25" s="203"/>
      <c r="M25" s="293">
        <f t="shared" si="2"/>
        <v>0</v>
      </c>
      <c r="N25" s="203"/>
      <c r="O25" s="293">
        <f t="shared" si="3"/>
        <v>0</v>
      </c>
      <c r="P25" s="203"/>
      <c r="Q25" s="293">
        <f t="shared" si="4"/>
        <v>0</v>
      </c>
      <c r="R25" s="203"/>
      <c r="S25" s="293">
        <f t="shared" si="5"/>
        <v>0</v>
      </c>
      <c r="T25" s="203"/>
      <c r="U25" s="293">
        <f t="shared" si="14"/>
        <v>0</v>
      </c>
      <c r="V25" s="203"/>
      <c r="W25" s="293">
        <f t="shared" si="14"/>
        <v>0</v>
      </c>
      <c r="X25" s="203"/>
      <c r="Y25" s="293">
        <f t="shared" si="8"/>
        <v>0</v>
      </c>
      <c r="Z25" s="203"/>
      <c r="AA25" s="293">
        <f t="shared" si="9"/>
        <v>0</v>
      </c>
      <c r="AB25" s="203"/>
      <c r="AC25" s="293">
        <f t="shared" si="10"/>
        <v>0</v>
      </c>
      <c r="AD25" s="203"/>
    </row>
    <row r="26" spans="1:30" ht="21">
      <c r="A26" s="413"/>
      <c r="B26" s="204">
        <v>412128</v>
      </c>
      <c r="C26" s="205" t="s">
        <v>65</v>
      </c>
      <c r="D26" s="388">
        <v>1200</v>
      </c>
      <c r="E26" s="203"/>
      <c r="F26" s="293">
        <f t="shared" si="15"/>
        <v>0</v>
      </c>
      <c r="G26" s="203"/>
      <c r="H26" s="293">
        <f t="shared" si="12"/>
        <v>0</v>
      </c>
      <c r="I26" s="293">
        <f>F26+J26</f>
        <v>0</v>
      </c>
      <c r="J26" s="203"/>
      <c r="K26" s="297">
        <f t="shared" si="1"/>
        <v>0</v>
      </c>
      <c r="L26" s="203"/>
      <c r="M26" s="293">
        <f t="shared" si="2"/>
        <v>0</v>
      </c>
      <c r="N26" s="203"/>
      <c r="O26" s="293">
        <f t="shared" si="3"/>
        <v>0</v>
      </c>
      <c r="P26" s="203"/>
      <c r="Q26" s="293">
        <f t="shared" si="4"/>
        <v>0</v>
      </c>
      <c r="R26" s="203"/>
      <c r="S26" s="293">
        <f t="shared" si="5"/>
        <v>0</v>
      </c>
      <c r="T26" s="203"/>
      <c r="U26" s="293">
        <f t="shared" si="14"/>
        <v>0</v>
      </c>
      <c r="V26" s="203"/>
      <c r="W26" s="293">
        <f t="shared" si="14"/>
        <v>0</v>
      </c>
      <c r="X26" s="203"/>
      <c r="Y26" s="293">
        <f t="shared" si="8"/>
        <v>0</v>
      </c>
      <c r="Z26" s="203"/>
      <c r="AA26" s="293">
        <f t="shared" si="9"/>
        <v>0</v>
      </c>
      <c r="AB26" s="203"/>
      <c r="AC26" s="293">
        <f t="shared" si="10"/>
        <v>0</v>
      </c>
      <c r="AD26" s="203"/>
    </row>
    <row r="27" spans="1:30" ht="21">
      <c r="A27" s="413"/>
      <c r="B27" s="204">
        <v>412302</v>
      </c>
      <c r="C27" s="205" t="s">
        <v>178</v>
      </c>
      <c r="D27" s="388">
        <v>5000</v>
      </c>
      <c r="E27" s="203"/>
      <c r="F27" s="293">
        <f t="shared" si="15"/>
        <v>0</v>
      </c>
      <c r="G27" s="203"/>
      <c r="H27" s="293">
        <f t="shared" si="12"/>
        <v>0</v>
      </c>
      <c r="I27" s="293">
        <f>F27+J27</f>
        <v>0</v>
      </c>
      <c r="J27" s="203"/>
      <c r="K27" s="297">
        <f t="shared" si="1"/>
        <v>0</v>
      </c>
      <c r="L27" s="203"/>
      <c r="M27" s="293">
        <f t="shared" si="2"/>
        <v>0</v>
      </c>
      <c r="N27" s="205"/>
      <c r="O27" s="293">
        <f t="shared" si="3"/>
        <v>0</v>
      </c>
      <c r="P27" s="211"/>
      <c r="Q27" s="293">
        <f t="shared" si="4"/>
        <v>0</v>
      </c>
      <c r="R27" s="211"/>
      <c r="S27" s="293">
        <f t="shared" si="5"/>
        <v>0</v>
      </c>
      <c r="T27" s="211"/>
      <c r="U27" s="293">
        <f t="shared" si="14"/>
        <v>0</v>
      </c>
      <c r="V27" s="211"/>
      <c r="W27" s="293">
        <f t="shared" si="14"/>
        <v>0</v>
      </c>
      <c r="X27" s="203"/>
      <c r="Y27" s="293">
        <f t="shared" si="8"/>
        <v>0</v>
      </c>
      <c r="Z27" s="203"/>
      <c r="AA27" s="293">
        <f t="shared" si="9"/>
        <v>0</v>
      </c>
      <c r="AB27" s="203"/>
      <c r="AC27" s="293">
        <f t="shared" si="10"/>
        <v>0</v>
      </c>
      <c r="AD27" s="203"/>
    </row>
    <row r="28" spans="1:30" ht="21">
      <c r="A28" s="413"/>
      <c r="B28" s="204">
        <v>412303</v>
      </c>
      <c r="C28" s="205" t="s">
        <v>265</v>
      </c>
      <c r="D28" s="388">
        <v>3000</v>
      </c>
      <c r="E28" s="203"/>
      <c r="F28" s="293">
        <f t="shared" si="15"/>
        <v>0</v>
      </c>
      <c r="G28" s="203"/>
      <c r="H28" s="293">
        <f t="shared" si="12"/>
        <v>0</v>
      </c>
      <c r="I28" s="293"/>
      <c r="J28" s="203"/>
      <c r="K28" s="297"/>
      <c r="L28" s="203"/>
      <c r="M28" s="293"/>
      <c r="N28" s="205"/>
      <c r="O28" s="293"/>
      <c r="P28" s="211"/>
      <c r="Q28" s="293"/>
      <c r="R28" s="211"/>
      <c r="S28" s="293"/>
      <c r="T28" s="211"/>
      <c r="U28" s="293"/>
      <c r="V28" s="211"/>
      <c r="W28" s="293"/>
      <c r="X28" s="203"/>
      <c r="Y28" s="293"/>
      <c r="Z28" s="203"/>
      <c r="AA28" s="293"/>
      <c r="AB28" s="203"/>
      <c r="AC28" s="293"/>
      <c r="AD28" s="203"/>
    </row>
    <row r="29" spans="1:44" s="252" customFormat="1" ht="21.75" thickBot="1">
      <c r="A29" s="250"/>
      <c r="B29" s="250"/>
      <c r="C29" s="250" t="s">
        <v>222</v>
      </c>
      <c r="D29" s="389">
        <f>SUM(D21:D28)</f>
        <v>61700</v>
      </c>
      <c r="E29" s="251">
        <f>SUM(E21:E28)</f>
        <v>20</v>
      </c>
      <c r="F29" s="255">
        <f>SUM(F21:F28)</f>
        <v>20</v>
      </c>
      <c r="G29" s="251">
        <f>SUM(G21:G28)</f>
        <v>4225</v>
      </c>
      <c r="H29" s="255">
        <f>SUM(H21:H28)</f>
        <v>4245</v>
      </c>
      <c r="I29" s="255">
        <f>F29+J29</f>
        <v>20</v>
      </c>
      <c r="J29" s="365">
        <f>SUM(J21:J28)</f>
        <v>0</v>
      </c>
      <c r="K29" s="255">
        <f t="shared" si="1"/>
        <v>20</v>
      </c>
      <c r="L29" s="365">
        <f>SUM(L21:L28)</f>
        <v>0</v>
      </c>
      <c r="M29" s="255">
        <f t="shared" si="2"/>
        <v>20</v>
      </c>
      <c r="N29" s="365">
        <f>SUM(N21:N28)</f>
        <v>0</v>
      </c>
      <c r="O29" s="255">
        <f t="shared" si="3"/>
        <v>20</v>
      </c>
      <c r="P29" s="365">
        <f>SUM(P21:P28)</f>
        <v>0</v>
      </c>
      <c r="Q29" s="255">
        <f t="shared" si="4"/>
        <v>20</v>
      </c>
      <c r="R29" s="365">
        <f>SUM(R21:R28)</f>
        <v>0</v>
      </c>
      <c r="S29" s="255">
        <f t="shared" si="5"/>
        <v>20</v>
      </c>
      <c r="T29" s="365">
        <f>SUM(T21:T28)</f>
        <v>0</v>
      </c>
      <c r="U29" s="255">
        <f t="shared" si="14"/>
        <v>20</v>
      </c>
      <c r="V29" s="365">
        <f>SUM(V21:V28)</f>
        <v>0</v>
      </c>
      <c r="W29" s="255">
        <f t="shared" si="14"/>
        <v>20</v>
      </c>
      <c r="X29" s="365">
        <f>SUM(X21:X28)</f>
        <v>0</v>
      </c>
      <c r="Y29" s="255">
        <f t="shared" si="8"/>
        <v>20</v>
      </c>
      <c r="Z29" s="365">
        <f>SUM(Z21:Z28)</f>
        <v>0</v>
      </c>
      <c r="AA29" s="255">
        <f t="shared" si="9"/>
        <v>20</v>
      </c>
      <c r="AB29" s="365">
        <f>SUM(AB21:AB28)</f>
        <v>0</v>
      </c>
      <c r="AC29" s="255">
        <f t="shared" si="10"/>
        <v>20</v>
      </c>
      <c r="AD29" s="365">
        <f>SUM(AD21:AD28)</f>
        <v>0</v>
      </c>
      <c r="AE29" s="337"/>
      <c r="AF29" s="337"/>
      <c r="AG29" s="337"/>
      <c r="AH29" s="337"/>
      <c r="AI29" s="337"/>
      <c r="AJ29" s="337"/>
      <c r="AK29" s="337"/>
      <c r="AL29" s="337"/>
      <c r="AM29" s="337"/>
      <c r="AN29" s="337"/>
      <c r="AO29" s="337"/>
      <c r="AP29" s="337"/>
      <c r="AQ29" s="337"/>
      <c r="AR29" s="337"/>
    </row>
    <row r="30" spans="1:30" ht="24" customHeight="1" thickTop="1">
      <c r="A30" s="372" t="s">
        <v>73</v>
      </c>
      <c r="B30" s="207">
        <v>412003</v>
      </c>
      <c r="C30" s="208" t="s">
        <v>66</v>
      </c>
      <c r="D30" s="390">
        <v>53100</v>
      </c>
      <c r="E30" s="209"/>
      <c r="F30" s="295">
        <f>SUM(E30)</f>
        <v>0</v>
      </c>
      <c r="G30" s="203"/>
      <c r="H30" s="293">
        <f t="shared" si="12"/>
        <v>0</v>
      </c>
      <c r="I30" s="293">
        <f>F30+J30</f>
        <v>0</v>
      </c>
      <c r="J30" s="203"/>
      <c r="K30" s="297">
        <f t="shared" si="1"/>
        <v>0</v>
      </c>
      <c r="L30" s="206"/>
      <c r="M30" s="293">
        <f t="shared" si="2"/>
        <v>0</v>
      </c>
      <c r="N30" s="203"/>
      <c r="O30" s="293">
        <f>M30+P30</f>
        <v>0</v>
      </c>
      <c r="P30" s="371"/>
      <c r="Q30" s="340">
        <f t="shared" si="4"/>
        <v>0</v>
      </c>
      <c r="R30" s="213"/>
      <c r="S30" s="340">
        <f t="shared" si="5"/>
        <v>0</v>
      </c>
      <c r="T30" s="371"/>
      <c r="U30" s="340">
        <f t="shared" si="14"/>
        <v>0</v>
      </c>
      <c r="V30" s="371"/>
      <c r="W30" s="340">
        <f t="shared" si="14"/>
        <v>0</v>
      </c>
      <c r="X30" s="371"/>
      <c r="Y30" s="340">
        <f t="shared" si="8"/>
        <v>0</v>
      </c>
      <c r="Z30" s="371"/>
      <c r="AA30" s="340">
        <f t="shared" si="9"/>
        <v>0</v>
      </c>
      <c r="AB30" s="371"/>
      <c r="AC30" s="340">
        <f t="shared" si="10"/>
        <v>0</v>
      </c>
      <c r="AD30" s="371"/>
    </row>
    <row r="31" spans="1:44" s="252" customFormat="1" ht="21.75" thickBot="1">
      <c r="A31" s="250"/>
      <c r="B31" s="250"/>
      <c r="C31" s="250" t="s">
        <v>223</v>
      </c>
      <c r="D31" s="389">
        <f>SUM(D30)</f>
        <v>53100</v>
      </c>
      <c r="E31" s="251">
        <f aca="true" t="shared" si="16" ref="E31:N31">SUM(E30)</f>
        <v>0</v>
      </c>
      <c r="F31" s="255">
        <f t="shared" si="16"/>
        <v>0</v>
      </c>
      <c r="G31" s="251">
        <f t="shared" si="16"/>
        <v>0</v>
      </c>
      <c r="H31" s="255">
        <f>SUM(H30)</f>
        <v>0</v>
      </c>
      <c r="I31" s="255">
        <f>F31+J31</f>
        <v>0</v>
      </c>
      <c r="J31" s="365">
        <f t="shared" si="16"/>
        <v>0</v>
      </c>
      <c r="K31" s="255">
        <f t="shared" si="1"/>
        <v>0</v>
      </c>
      <c r="L31" s="365">
        <f t="shared" si="16"/>
        <v>0</v>
      </c>
      <c r="M31" s="255">
        <f t="shared" si="2"/>
        <v>0</v>
      </c>
      <c r="N31" s="365">
        <f t="shared" si="16"/>
        <v>0</v>
      </c>
      <c r="O31" s="255">
        <f>M31+P31</f>
        <v>0</v>
      </c>
      <c r="P31" s="365"/>
      <c r="Q31" s="255">
        <f t="shared" si="4"/>
        <v>0</v>
      </c>
      <c r="R31" s="365">
        <f>SUM(R30)</f>
        <v>0</v>
      </c>
      <c r="S31" s="255">
        <f t="shared" si="5"/>
        <v>0</v>
      </c>
      <c r="T31" s="365">
        <f>SUM(T30)</f>
        <v>0</v>
      </c>
      <c r="U31" s="255">
        <f t="shared" si="14"/>
        <v>0</v>
      </c>
      <c r="V31" s="365">
        <f>SUM(V30)</f>
        <v>0</v>
      </c>
      <c r="W31" s="255">
        <f t="shared" si="14"/>
        <v>0</v>
      </c>
      <c r="X31" s="365">
        <f>SUM(X30)</f>
        <v>0</v>
      </c>
      <c r="Y31" s="255">
        <f t="shared" si="8"/>
        <v>0</v>
      </c>
      <c r="Z31" s="365">
        <f>SUM(Z30)</f>
        <v>0</v>
      </c>
      <c r="AA31" s="255">
        <f t="shared" si="9"/>
        <v>0</v>
      </c>
      <c r="AB31" s="365">
        <f>SUM(AB30)</f>
        <v>0</v>
      </c>
      <c r="AC31" s="255">
        <f t="shared" si="10"/>
        <v>0</v>
      </c>
      <c r="AD31" s="365">
        <f>SUM(AD30)</f>
        <v>0</v>
      </c>
      <c r="AE31" s="337"/>
      <c r="AF31" s="337"/>
      <c r="AG31" s="337"/>
      <c r="AH31" s="337"/>
      <c r="AI31" s="337"/>
      <c r="AJ31" s="337"/>
      <c r="AK31" s="337"/>
      <c r="AL31" s="337"/>
      <c r="AM31" s="337"/>
      <c r="AN31" s="337"/>
      <c r="AO31" s="337"/>
      <c r="AP31" s="337"/>
      <c r="AQ31" s="337"/>
      <c r="AR31" s="337"/>
    </row>
    <row r="32" spans="1:44" s="252" customFormat="1" ht="27" customHeight="1" thickTop="1">
      <c r="A32" s="366" t="s">
        <v>74</v>
      </c>
      <c r="B32" s="204">
        <v>414006</v>
      </c>
      <c r="C32" s="205" t="s">
        <v>67</v>
      </c>
      <c r="D32" s="388">
        <v>123100</v>
      </c>
      <c r="E32" s="203">
        <v>20515</v>
      </c>
      <c r="F32" s="293">
        <f>SUM(E32)</f>
        <v>20515</v>
      </c>
      <c r="G32" s="203"/>
      <c r="H32" s="293">
        <f t="shared" si="12"/>
        <v>20515</v>
      </c>
      <c r="I32" s="293">
        <f>F32+J32</f>
        <v>20515</v>
      </c>
      <c r="J32" s="203"/>
      <c r="K32" s="293">
        <f t="shared" si="1"/>
        <v>20515</v>
      </c>
      <c r="L32" s="203"/>
      <c r="M32" s="293">
        <f t="shared" si="2"/>
        <v>20515</v>
      </c>
      <c r="N32" s="203"/>
      <c r="O32" s="292">
        <f t="shared" si="3"/>
        <v>20515</v>
      </c>
      <c r="P32" s="203"/>
      <c r="Q32" s="292">
        <f t="shared" si="4"/>
        <v>20515</v>
      </c>
      <c r="R32" s="203"/>
      <c r="S32" s="292">
        <f t="shared" si="5"/>
        <v>20515</v>
      </c>
      <c r="T32" s="203"/>
      <c r="U32" s="292">
        <f t="shared" si="14"/>
        <v>20515</v>
      </c>
      <c r="V32" s="203"/>
      <c r="W32" s="292">
        <f t="shared" si="14"/>
        <v>20515</v>
      </c>
      <c r="X32" s="203"/>
      <c r="Y32" s="292">
        <f t="shared" si="8"/>
        <v>20515</v>
      </c>
      <c r="Z32" s="203"/>
      <c r="AA32" s="292">
        <f t="shared" si="9"/>
        <v>20515</v>
      </c>
      <c r="AB32" s="203"/>
      <c r="AC32" s="292">
        <f t="shared" si="10"/>
        <v>20515</v>
      </c>
      <c r="AD32" s="203"/>
      <c r="AE32" s="337"/>
      <c r="AF32" s="337"/>
      <c r="AG32" s="337"/>
      <c r="AH32" s="337"/>
      <c r="AI32" s="337"/>
      <c r="AJ32" s="337"/>
      <c r="AK32" s="337"/>
      <c r="AL32" s="337"/>
      <c r="AM32" s="337"/>
      <c r="AN32" s="337"/>
      <c r="AO32" s="337"/>
      <c r="AP32" s="337"/>
      <c r="AQ32" s="337"/>
      <c r="AR32" s="337"/>
    </row>
    <row r="33" spans="1:44" s="252" customFormat="1" ht="21.75" thickBot="1">
      <c r="A33" s="367"/>
      <c r="B33" s="250"/>
      <c r="C33" s="250" t="s">
        <v>224</v>
      </c>
      <c r="D33" s="389">
        <f aca="true" t="shared" si="17" ref="D33:T33">SUM(D32)</f>
        <v>123100</v>
      </c>
      <c r="E33" s="251">
        <f t="shared" si="17"/>
        <v>20515</v>
      </c>
      <c r="F33" s="255">
        <f t="shared" si="17"/>
        <v>20515</v>
      </c>
      <c r="G33" s="251">
        <f t="shared" si="17"/>
        <v>0</v>
      </c>
      <c r="H33" s="255">
        <f>SUM(H32:H32)</f>
        <v>20515</v>
      </c>
      <c r="I33" s="255">
        <f t="shared" si="17"/>
        <v>20515</v>
      </c>
      <c r="J33" s="365">
        <f t="shared" si="17"/>
        <v>0</v>
      </c>
      <c r="K33" s="255">
        <f t="shared" si="17"/>
        <v>20515</v>
      </c>
      <c r="L33" s="365">
        <f t="shared" si="17"/>
        <v>0</v>
      </c>
      <c r="M33" s="255">
        <f t="shared" si="17"/>
        <v>20515</v>
      </c>
      <c r="N33" s="365">
        <f t="shared" si="17"/>
        <v>0</v>
      </c>
      <c r="O33" s="255">
        <f t="shared" si="17"/>
        <v>20515</v>
      </c>
      <c r="P33" s="365">
        <f t="shared" si="17"/>
        <v>0</v>
      </c>
      <c r="Q33" s="255">
        <f t="shared" si="17"/>
        <v>20515</v>
      </c>
      <c r="R33" s="365">
        <f t="shared" si="17"/>
        <v>0</v>
      </c>
      <c r="S33" s="255">
        <f t="shared" si="17"/>
        <v>20515</v>
      </c>
      <c r="T33" s="365">
        <f t="shared" si="17"/>
        <v>0</v>
      </c>
      <c r="U33" s="255">
        <f aca="true" t="shared" si="18" ref="U33:Z33">SUM(U32)</f>
        <v>20515</v>
      </c>
      <c r="V33" s="365">
        <f t="shared" si="18"/>
        <v>0</v>
      </c>
      <c r="W33" s="255">
        <f t="shared" si="18"/>
        <v>20515</v>
      </c>
      <c r="X33" s="365">
        <f t="shared" si="18"/>
        <v>0</v>
      </c>
      <c r="Y33" s="255">
        <f t="shared" si="18"/>
        <v>20515</v>
      </c>
      <c r="Z33" s="365">
        <f t="shared" si="18"/>
        <v>0</v>
      </c>
      <c r="AA33" s="255">
        <f>SUM(AA32)</f>
        <v>20515</v>
      </c>
      <c r="AB33" s="365">
        <f>SUM(AB32)</f>
        <v>0</v>
      </c>
      <c r="AC33" s="255">
        <f>SUM(AC32)</f>
        <v>20515</v>
      </c>
      <c r="AD33" s="365">
        <f>SUM(AD32)</f>
        <v>0</v>
      </c>
      <c r="AE33" s="337"/>
      <c r="AF33" s="337"/>
      <c r="AG33" s="337"/>
      <c r="AH33" s="337"/>
      <c r="AI33" s="337"/>
      <c r="AJ33" s="337"/>
      <c r="AK33" s="337"/>
      <c r="AL33" s="337"/>
      <c r="AM33" s="337"/>
      <c r="AN33" s="337"/>
      <c r="AO33" s="337"/>
      <c r="AP33" s="337"/>
      <c r="AQ33" s="337"/>
      <c r="AR33" s="337"/>
    </row>
    <row r="34" spans="1:30" ht="21.75" thickTop="1">
      <c r="A34" s="417" t="s">
        <v>92</v>
      </c>
      <c r="B34" s="204">
        <v>415004</v>
      </c>
      <c r="C34" s="205" t="s">
        <v>68</v>
      </c>
      <c r="D34" s="388">
        <v>25000</v>
      </c>
      <c r="E34" s="203"/>
      <c r="F34" s="293">
        <f>SUM(E34)</f>
        <v>0</v>
      </c>
      <c r="G34" s="203"/>
      <c r="H34" s="293">
        <f t="shared" si="12"/>
        <v>0</v>
      </c>
      <c r="I34" s="293">
        <f>F34+J34</f>
        <v>0</v>
      </c>
      <c r="J34" s="203"/>
      <c r="K34" s="297">
        <f t="shared" si="1"/>
        <v>0</v>
      </c>
      <c r="L34" s="203"/>
      <c r="M34" s="293">
        <f>K34+N34</f>
        <v>0</v>
      </c>
      <c r="N34" s="203"/>
      <c r="O34" s="293">
        <f t="shared" si="3"/>
        <v>0</v>
      </c>
      <c r="P34" s="211"/>
      <c r="Q34" s="293">
        <f>O34+R34</f>
        <v>0</v>
      </c>
      <c r="R34" s="211"/>
      <c r="S34" s="293">
        <f>Q34+T34</f>
        <v>0</v>
      </c>
      <c r="T34" s="211"/>
      <c r="U34" s="293">
        <f>S34+V34</f>
        <v>0</v>
      </c>
      <c r="V34" s="211"/>
      <c r="W34" s="293">
        <f>U34+X34</f>
        <v>0</v>
      </c>
      <c r="X34" s="211"/>
      <c r="Y34" s="293">
        <f>W34+Z34</f>
        <v>0</v>
      </c>
      <c r="Z34" s="203"/>
      <c r="AA34" s="293">
        <f>Y34+AB34</f>
        <v>0</v>
      </c>
      <c r="AB34" s="203"/>
      <c r="AC34" s="293">
        <f>AA34+AD34</f>
        <v>0</v>
      </c>
      <c r="AD34" s="203"/>
    </row>
    <row r="35" spans="1:30" ht="21">
      <c r="A35" s="417"/>
      <c r="B35" s="204">
        <v>415999</v>
      </c>
      <c r="C35" s="205" t="s">
        <v>69</v>
      </c>
      <c r="D35" s="388">
        <v>12500</v>
      </c>
      <c r="E35" s="203">
        <v>433</v>
      </c>
      <c r="F35" s="293">
        <f>SUM(E35)</f>
        <v>433</v>
      </c>
      <c r="G35" s="203">
        <v>400</v>
      </c>
      <c r="H35" s="293">
        <f t="shared" si="12"/>
        <v>833</v>
      </c>
      <c r="I35" s="294">
        <f>F35+J35</f>
        <v>433</v>
      </c>
      <c r="J35" s="203"/>
      <c r="K35" s="297">
        <f t="shared" si="1"/>
        <v>433</v>
      </c>
      <c r="L35" s="203"/>
      <c r="M35" s="293">
        <f>K35+N35</f>
        <v>433</v>
      </c>
      <c r="N35" s="203"/>
      <c r="O35" s="294">
        <f t="shared" si="3"/>
        <v>433</v>
      </c>
      <c r="P35" s="203"/>
      <c r="Q35" s="294">
        <f>O35+R35</f>
        <v>433</v>
      </c>
      <c r="R35" s="211"/>
      <c r="S35" s="294">
        <f>Q35+T35</f>
        <v>433</v>
      </c>
      <c r="T35" s="211"/>
      <c r="U35" s="294">
        <f>S35+V35</f>
        <v>433</v>
      </c>
      <c r="V35" s="211"/>
      <c r="W35" s="294">
        <f>U35+X35</f>
        <v>433</v>
      </c>
      <c r="X35" s="211"/>
      <c r="Y35" s="294">
        <f>W35+Z35</f>
        <v>433</v>
      </c>
      <c r="Z35" s="203"/>
      <c r="AA35" s="294">
        <f>Y35+AB35</f>
        <v>433</v>
      </c>
      <c r="AB35" s="203"/>
      <c r="AC35" s="294">
        <f>AA35+AD35</f>
        <v>433</v>
      </c>
      <c r="AD35" s="203"/>
    </row>
    <row r="36" spans="1:44" s="252" customFormat="1" ht="21.75" thickBot="1">
      <c r="A36" s="250"/>
      <c r="B36" s="250"/>
      <c r="C36" s="250" t="s">
        <v>225</v>
      </c>
      <c r="D36" s="389">
        <f>SUM(D34:D35)</f>
        <v>37500</v>
      </c>
      <c r="E36" s="251">
        <f aca="true" t="shared" si="19" ref="E36:R36">SUM(E34:E35)</f>
        <v>433</v>
      </c>
      <c r="F36" s="255">
        <f t="shared" si="19"/>
        <v>433</v>
      </c>
      <c r="G36" s="251">
        <f t="shared" si="19"/>
        <v>400</v>
      </c>
      <c r="H36" s="255">
        <f>SUM(H34:H35)</f>
        <v>833</v>
      </c>
      <c r="I36" s="255">
        <f>F36+J36</f>
        <v>433</v>
      </c>
      <c r="J36" s="365">
        <f t="shared" si="19"/>
        <v>0</v>
      </c>
      <c r="K36" s="255">
        <f t="shared" si="1"/>
        <v>433</v>
      </c>
      <c r="L36" s="365">
        <f t="shared" si="19"/>
        <v>0</v>
      </c>
      <c r="M36" s="255">
        <f>K36+N36</f>
        <v>433</v>
      </c>
      <c r="N36" s="365">
        <f t="shared" si="19"/>
        <v>0</v>
      </c>
      <c r="O36" s="255">
        <f t="shared" si="3"/>
        <v>433</v>
      </c>
      <c r="P36" s="365">
        <f t="shared" si="19"/>
        <v>0</v>
      </c>
      <c r="Q36" s="255">
        <f>O36+R36</f>
        <v>433</v>
      </c>
      <c r="R36" s="365">
        <f t="shared" si="19"/>
        <v>0</v>
      </c>
      <c r="S36" s="255">
        <f>Q36+T36</f>
        <v>433</v>
      </c>
      <c r="T36" s="365">
        <f>SUM(T34:T35)</f>
        <v>0</v>
      </c>
      <c r="U36" s="255">
        <f>S36+V36</f>
        <v>433</v>
      </c>
      <c r="V36" s="365">
        <f>SUM(V34:V35)</f>
        <v>0</v>
      </c>
      <c r="W36" s="255">
        <f>U36+X36</f>
        <v>433</v>
      </c>
      <c r="X36" s="365">
        <f>SUM(X34:X35)</f>
        <v>0</v>
      </c>
      <c r="Y36" s="255">
        <f>W36+Z36</f>
        <v>433</v>
      </c>
      <c r="Z36" s="365">
        <f>SUM(Z34:Z35)</f>
        <v>0</v>
      </c>
      <c r="AA36" s="255">
        <f>Y36+AB36</f>
        <v>433</v>
      </c>
      <c r="AB36" s="365">
        <f>SUM(AB34:AB35)</f>
        <v>0</v>
      </c>
      <c r="AC36" s="255">
        <f>AA36+AD36</f>
        <v>433</v>
      </c>
      <c r="AD36" s="365">
        <f>SUM(AD34:AD35)</f>
        <v>0</v>
      </c>
      <c r="AE36" s="337"/>
      <c r="AF36" s="337"/>
      <c r="AG36" s="337"/>
      <c r="AH36" s="337"/>
      <c r="AI36" s="337"/>
      <c r="AJ36" s="337"/>
      <c r="AK36" s="337"/>
      <c r="AL36" s="337"/>
      <c r="AM36" s="337"/>
      <c r="AN36" s="337"/>
      <c r="AO36" s="337"/>
      <c r="AP36" s="337"/>
      <c r="AQ36" s="337"/>
      <c r="AR36" s="337"/>
    </row>
    <row r="37" spans="1:44" s="252" customFormat="1" ht="21.75" thickTop="1">
      <c r="A37" s="385"/>
      <c r="B37" s="385"/>
      <c r="C37" s="385"/>
      <c r="D37" s="391"/>
      <c r="E37" s="211"/>
      <c r="F37" s="383"/>
      <c r="G37" s="211"/>
      <c r="H37" s="293">
        <f t="shared" si="12"/>
        <v>0</v>
      </c>
      <c r="I37" s="383"/>
      <c r="J37" s="211"/>
      <c r="K37" s="384"/>
      <c r="L37" s="211"/>
      <c r="M37" s="383"/>
      <c r="N37" s="211"/>
      <c r="O37" s="370"/>
      <c r="P37" s="369"/>
      <c r="Q37" s="370"/>
      <c r="R37" s="369"/>
      <c r="S37" s="370"/>
      <c r="T37" s="369"/>
      <c r="U37" s="370"/>
      <c r="V37" s="369"/>
      <c r="W37" s="370"/>
      <c r="X37" s="369"/>
      <c r="Y37" s="370"/>
      <c r="Z37" s="369"/>
      <c r="AA37" s="370"/>
      <c r="AB37" s="369"/>
      <c r="AC37" s="370"/>
      <c r="AD37" s="369"/>
      <c r="AE37" s="337"/>
      <c r="AF37" s="337"/>
      <c r="AG37" s="337"/>
      <c r="AH37" s="337"/>
      <c r="AI37" s="337"/>
      <c r="AJ37" s="337"/>
      <c r="AK37" s="337"/>
      <c r="AL37" s="337"/>
      <c r="AM37" s="337"/>
      <c r="AN37" s="337"/>
      <c r="AO37" s="337"/>
      <c r="AP37" s="337"/>
      <c r="AQ37" s="337"/>
      <c r="AR37" s="337"/>
    </row>
    <row r="38" spans="1:44" s="253" customFormat="1" ht="24.75" customHeight="1">
      <c r="A38" s="373" t="s">
        <v>268</v>
      </c>
      <c r="B38" s="258">
        <v>431002</v>
      </c>
      <c r="C38" s="259" t="s">
        <v>226</v>
      </c>
      <c r="D38" s="388">
        <v>5395700</v>
      </c>
      <c r="E38" s="203"/>
      <c r="F38" s="293">
        <f>SUM(E38)</f>
        <v>0</v>
      </c>
      <c r="G38" s="203"/>
      <c r="H38" s="293">
        <f t="shared" si="12"/>
        <v>0</v>
      </c>
      <c r="I38" s="293">
        <f>F38+J38</f>
        <v>0</v>
      </c>
      <c r="J38" s="203"/>
      <c r="K38" s="297">
        <f t="shared" si="1"/>
        <v>0</v>
      </c>
      <c r="L38" s="206"/>
      <c r="M38" s="293">
        <f>K38+N38</f>
        <v>0</v>
      </c>
      <c r="N38" s="203"/>
      <c r="O38" s="340">
        <f t="shared" si="3"/>
        <v>0</v>
      </c>
      <c r="P38" s="369"/>
      <c r="Q38" s="370">
        <f>O38+R38</f>
        <v>0</v>
      </c>
      <c r="R38" s="369"/>
      <c r="S38" s="340">
        <f>Q38+T38</f>
        <v>0</v>
      </c>
      <c r="T38" s="369"/>
      <c r="U38" s="340">
        <f>S38+V38</f>
        <v>0</v>
      </c>
      <c r="V38" s="369"/>
      <c r="W38" s="340">
        <f>U38+X38</f>
        <v>0</v>
      </c>
      <c r="X38" s="369"/>
      <c r="Y38" s="340">
        <f>W38+Z38</f>
        <v>0</v>
      </c>
      <c r="Z38" s="369"/>
      <c r="AA38" s="340">
        <f>Y38+AB38</f>
        <v>0</v>
      </c>
      <c r="AB38" s="369"/>
      <c r="AC38" s="340">
        <f>AA38+AD38</f>
        <v>0</v>
      </c>
      <c r="AD38" s="369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  <c r="AP38" s="198"/>
      <c r="AQ38" s="198"/>
      <c r="AR38" s="198"/>
    </row>
    <row r="39" spans="1:44" s="260" customFormat="1" ht="25.5" customHeight="1" thickBot="1">
      <c r="A39" s="254"/>
      <c r="B39" s="254"/>
      <c r="C39" s="254" t="s">
        <v>227</v>
      </c>
      <c r="D39" s="392">
        <f aca="true" t="shared" si="20" ref="D39:AD39">D9+D20+D29+D31+D32+D36+D38</f>
        <v>16694000</v>
      </c>
      <c r="E39" s="251">
        <f t="shared" si="20"/>
        <v>418615.10000000003</v>
      </c>
      <c r="F39" s="255">
        <f t="shared" si="20"/>
        <v>418615.10000000003</v>
      </c>
      <c r="G39" s="251">
        <f t="shared" si="20"/>
        <v>529402.19</v>
      </c>
      <c r="H39" s="255">
        <f t="shared" si="20"/>
        <v>948017.2899999999</v>
      </c>
      <c r="I39" s="255">
        <f t="shared" si="20"/>
        <v>418615.10000000003</v>
      </c>
      <c r="J39" s="365">
        <f t="shared" si="20"/>
        <v>0</v>
      </c>
      <c r="K39" s="255">
        <f t="shared" si="20"/>
        <v>418615.10000000003</v>
      </c>
      <c r="L39" s="365">
        <f t="shared" si="20"/>
        <v>0</v>
      </c>
      <c r="M39" s="255">
        <f t="shared" si="20"/>
        <v>418615.10000000003</v>
      </c>
      <c r="N39" s="365">
        <f t="shared" si="20"/>
        <v>0</v>
      </c>
      <c r="O39" s="255">
        <f t="shared" si="20"/>
        <v>418615.10000000003</v>
      </c>
      <c r="P39" s="365">
        <f t="shared" si="20"/>
        <v>0</v>
      </c>
      <c r="Q39" s="255">
        <f t="shared" si="20"/>
        <v>418615.10000000003</v>
      </c>
      <c r="R39" s="365">
        <f t="shared" si="20"/>
        <v>0</v>
      </c>
      <c r="S39" s="255">
        <f t="shared" si="20"/>
        <v>418615.10000000003</v>
      </c>
      <c r="T39" s="365">
        <f t="shared" si="20"/>
        <v>0</v>
      </c>
      <c r="U39" s="255">
        <f t="shared" si="20"/>
        <v>418615.10000000003</v>
      </c>
      <c r="V39" s="365">
        <f t="shared" si="20"/>
        <v>0</v>
      </c>
      <c r="W39" s="255">
        <f t="shared" si="20"/>
        <v>418615.10000000003</v>
      </c>
      <c r="X39" s="365">
        <f t="shared" si="20"/>
        <v>0</v>
      </c>
      <c r="Y39" s="255">
        <f t="shared" si="20"/>
        <v>418615.10000000003</v>
      </c>
      <c r="Z39" s="365">
        <f t="shared" si="20"/>
        <v>0</v>
      </c>
      <c r="AA39" s="255">
        <f t="shared" si="20"/>
        <v>418615.10000000003</v>
      </c>
      <c r="AB39" s="365">
        <f t="shared" si="20"/>
        <v>0</v>
      </c>
      <c r="AC39" s="255">
        <f t="shared" si="20"/>
        <v>418615.10000000003</v>
      </c>
      <c r="AD39" s="365">
        <f t="shared" si="20"/>
        <v>0</v>
      </c>
      <c r="AE39" s="337"/>
      <c r="AF39" s="337"/>
      <c r="AG39" s="337"/>
      <c r="AH39" s="337"/>
      <c r="AI39" s="337"/>
      <c r="AJ39" s="337"/>
      <c r="AK39" s="337"/>
      <c r="AL39" s="337"/>
      <c r="AM39" s="337"/>
      <c r="AN39" s="337"/>
      <c r="AO39" s="337"/>
      <c r="AP39" s="337"/>
      <c r="AQ39" s="337"/>
      <c r="AR39" s="337"/>
    </row>
    <row r="40" spans="1:30" ht="21.75" thickTop="1">
      <c r="A40" s="412" t="s">
        <v>42</v>
      </c>
      <c r="B40" s="204">
        <v>441000</v>
      </c>
      <c r="C40" s="205" t="s">
        <v>70</v>
      </c>
      <c r="D40" s="388">
        <v>0</v>
      </c>
      <c r="E40" s="203"/>
      <c r="F40" s="293">
        <f>SUM(E40)</f>
        <v>0</v>
      </c>
      <c r="G40" s="203"/>
      <c r="H40" s="293">
        <f t="shared" si="12"/>
        <v>0</v>
      </c>
      <c r="I40" s="293">
        <f>F40+J40</f>
        <v>0</v>
      </c>
      <c r="J40" s="203"/>
      <c r="K40" s="297">
        <f>I40+L40</f>
        <v>0</v>
      </c>
      <c r="L40" s="203"/>
      <c r="M40" s="293">
        <f>K40+N40</f>
        <v>0</v>
      </c>
      <c r="N40" s="203"/>
      <c r="O40" s="340"/>
      <c r="P40" s="210"/>
      <c r="Q40" s="340"/>
      <c r="R40" s="210"/>
      <c r="S40" s="340"/>
      <c r="T40" s="210"/>
      <c r="U40" s="340"/>
      <c r="V40" s="210"/>
      <c r="W40" s="295">
        <f>U40+X40</f>
        <v>0</v>
      </c>
      <c r="X40" s="210"/>
      <c r="Y40" s="295">
        <f>W40+Z40</f>
        <v>0</v>
      </c>
      <c r="Z40" s="210"/>
      <c r="AA40" s="295">
        <f>Y40+AB40</f>
        <v>0</v>
      </c>
      <c r="AB40" s="210"/>
      <c r="AC40" s="295">
        <f>AA40+AD40</f>
        <v>0</v>
      </c>
      <c r="AD40" s="210"/>
    </row>
    <row r="41" spans="1:30" ht="21">
      <c r="A41" s="413"/>
      <c r="B41" s="204">
        <v>441002</v>
      </c>
      <c r="C41" s="205" t="s">
        <v>71</v>
      </c>
      <c r="D41" s="388">
        <v>0</v>
      </c>
      <c r="E41" s="203"/>
      <c r="F41" s="293">
        <f>SUM(E41)</f>
        <v>0</v>
      </c>
      <c r="G41" s="203">
        <v>3221400</v>
      </c>
      <c r="H41" s="293">
        <f t="shared" si="12"/>
        <v>3221400</v>
      </c>
      <c r="I41" s="294">
        <f>F41+J41</f>
        <v>0</v>
      </c>
      <c r="J41" s="203"/>
      <c r="K41" s="297">
        <f>I41+L41</f>
        <v>0</v>
      </c>
      <c r="L41" s="203"/>
      <c r="M41" s="293">
        <f>K41+N41</f>
        <v>0</v>
      </c>
      <c r="N41" s="206"/>
      <c r="O41" s="341">
        <f>M41+P41</f>
        <v>0</v>
      </c>
      <c r="P41" s="206"/>
      <c r="Q41" s="341">
        <f>O41+R41</f>
        <v>0</v>
      </c>
      <c r="R41" s="206"/>
      <c r="S41" s="341">
        <f>Q41+T41</f>
        <v>0</v>
      </c>
      <c r="T41" s="212"/>
      <c r="U41" s="341">
        <f>S41+V41</f>
        <v>0</v>
      </c>
      <c r="V41" s="212"/>
      <c r="W41" s="341">
        <f>U41+X41</f>
        <v>0</v>
      </c>
      <c r="X41" s="212"/>
      <c r="Y41" s="341">
        <f>W41+Z41</f>
        <v>0</v>
      </c>
      <c r="Z41" s="212"/>
      <c r="AA41" s="341">
        <f>Y41+AB41</f>
        <v>0</v>
      </c>
      <c r="AB41" s="212"/>
      <c r="AC41" s="341">
        <f>AA41+AD41</f>
        <v>0</v>
      </c>
      <c r="AD41" s="212"/>
    </row>
    <row r="42" spans="1:44" s="260" customFormat="1" ht="25.5" customHeight="1" thickBot="1">
      <c r="A42" s="254"/>
      <c r="B42" s="254"/>
      <c r="C42" s="254" t="s">
        <v>72</v>
      </c>
      <c r="D42" s="389">
        <f>D39+D40+D41</f>
        <v>16694000</v>
      </c>
      <c r="E42" s="251">
        <f>E39+E40+E41</f>
        <v>418615.10000000003</v>
      </c>
      <c r="F42" s="255">
        <f>F39+F40+F41</f>
        <v>418615.10000000003</v>
      </c>
      <c r="G42" s="251">
        <f>G39+G40+G41</f>
        <v>3750802.19</v>
      </c>
      <c r="H42" s="255">
        <f>H39+H40+H41</f>
        <v>4169417.29</v>
      </c>
      <c r="I42" s="255">
        <f>F42+J42</f>
        <v>418615.10000000003</v>
      </c>
      <c r="J42" s="365">
        <f>J39+J40+J41</f>
        <v>0</v>
      </c>
      <c r="K42" s="255">
        <f>K39+K40+K41</f>
        <v>418615.10000000003</v>
      </c>
      <c r="L42" s="365">
        <f>L39+L40+L41</f>
        <v>0</v>
      </c>
      <c r="M42" s="255">
        <f aca="true" t="shared" si="21" ref="M42:T42">M39+M40+M41</f>
        <v>418615.10000000003</v>
      </c>
      <c r="N42" s="365">
        <f t="shared" si="21"/>
        <v>0</v>
      </c>
      <c r="O42" s="255">
        <f t="shared" si="21"/>
        <v>418615.10000000003</v>
      </c>
      <c r="P42" s="365">
        <f t="shared" si="21"/>
        <v>0</v>
      </c>
      <c r="Q42" s="255">
        <f t="shared" si="21"/>
        <v>418615.10000000003</v>
      </c>
      <c r="R42" s="365">
        <f t="shared" si="21"/>
        <v>0</v>
      </c>
      <c r="S42" s="255">
        <f t="shared" si="21"/>
        <v>418615.10000000003</v>
      </c>
      <c r="T42" s="365">
        <f t="shared" si="21"/>
        <v>0</v>
      </c>
      <c r="U42" s="255">
        <f aca="true" t="shared" si="22" ref="U42:Z42">U39+U40+U41</f>
        <v>418615.10000000003</v>
      </c>
      <c r="V42" s="365">
        <f t="shared" si="22"/>
        <v>0</v>
      </c>
      <c r="W42" s="255">
        <f t="shared" si="22"/>
        <v>418615.10000000003</v>
      </c>
      <c r="X42" s="365">
        <f t="shared" si="22"/>
        <v>0</v>
      </c>
      <c r="Y42" s="255">
        <f t="shared" si="22"/>
        <v>418615.10000000003</v>
      </c>
      <c r="Z42" s="365">
        <f t="shared" si="22"/>
        <v>0</v>
      </c>
      <c r="AA42" s="255">
        <f>AA39+AA40+AA41</f>
        <v>418615.10000000003</v>
      </c>
      <c r="AB42" s="365">
        <f>AB39+AB40+AB41</f>
        <v>0</v>
      </c>
      <c r="AC42" s="255">
        <f>AC39+AC40+AC41</f>
        <v>418615.10000000003</v>
      </c>
      <c r="AD42" s="365">
        <f>AD39+AD40+AD41</f>
        <v>0</v>
      </c>
      <c r="AE42" s="337"/>
      <c r="AF42" s="337"/>
      <c r="AG42" s="337"/>
      <c r="AH42" s="337"/>
      <c r="AI42" s="337"/>
      <c r="AJ42" s="337"/>
      <c r="AK42" s="337"/>
      <c r="AL42" s="337"/>
      <c r="AM42" s="337"/>
      <c r="AN42" s="337"/>
      <c r="AO42" s="337"/>
      <c r="AP42" s="337"/>
      <c r="AQ42" s="337"/>
      <c r="AR42" s="337"/>
    </row>
    <row r="43" ht="21.75" thickTop="1"/>
  </sheetData>
  <mergeCells count="18">
    <mergeCell ref="A4:I4"/>
    <mergeCell ref="M2:P2"/>
    <mergeCell ref="A40:A41"/>
    <mergeCell ref="A6:A8"/>
    <mergeCell ref="A10:A19"/>
    <mergeCell ref="A21:A28"/>
    <mergeCell ref="A34:A35"/>
    <mergeCell ref="A3:H3"/>
    <mergeCell ref="A1:I1"/>
    <mergeCell ref="A2:I2"/>
    <mergeCell ref="Q2:R2"/>
    <mergeCell ref="Y2:Z2"/>
    <mergeCell ref="W2:X2"/>
    <mergeCell ref="S2:T2"/>
    <mergeCell ref="AC2:AD2"/>
    <mergeCell ref="AA2:AB2"/>
    <mergeCell ref="U2:V2"/>
    <mergeCell ref="K2:L2"/>
  </mergeCells>
  <printOptions/>
  <pageMargins left="0.67" right="0.11" top="0.19" bottom="0.15" header="0.11" footer="0.15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F14" sqref="F14"/>
    </sheetView>
  </sheetViews>
  <sheetFormatPr defaultColWidth="9.140625" defaultRowHeight="12.75"/>
  <cols>
    <col min="1" max="1" width="41.140625" style="1" customWidth="1"/>
    <col min="2" max="2" width="13.421875" style="60" customWidth="1"/>
    <col min="3" max="3" width="12.00390625" style="60" customWidth="1"/>
    <col min="4" max="4" width="12.28125" style="60" customWidth="1"/>
    <col min="5" max="5" width="11.421875" style="60" customWidth="1"/>
    <col min="6" max="6" width="17.28125" style="60" customWidth="1"/>
    <col min="7" max="7" width="12.7109375" style="60" bestFit="1" customWidth="1"/>
    <col min="8" max="16384" width="9.140625" style="1" customWidth="1"/>
  </cols>
  <sheetData>
    <row r="1" spans="1:5" ht="23.25">
      <c r="A1" s="400" t="s">
        <v>271</v>
      </c>
      <c r="B1" s="400"/>
      <c r="C1" s="400"/>
      <c r="D1" s="400"/>
      <c r="E1" s="400"/>
    </row>
    <row r="2" spans="1:5" ht="23.25">
      <c r="A2" s="400" t="s">
        <v>272</v>
      </c>
      <c r="B2" s="400"/>
      <c r="C2" s="400"/>
      <c r="D2" s="400"/>
      <c r="E2" s="400"/>
    </row>
    <row r="3" spans="1:5" ht="23.25">
      <c r="A3" s="400" t="s">
        <v>273</v>
      </c>
      <c r="B3" s="400"/>
      <c r="C3" s="400"/>
      <c r="D3" s="400"/>
      <c r="E3" s="400"/>
    </row>
    <row r="4" spans="1:5" ht="23.25">
      <c r="A4" s="400" t="s">
        <v>300</v>
      </c>
      <c r="B4" s="400"/>
      <c r="C4" s="400"/>
      <c r="D4" s="400"/>
      <c r="E4" s="400"/>
    </row>
    <row r="5" spans="1:5" ht="23.25">
      <c r="A5" s="400"/>
      <c r="B5" s="400"/>
      <c r="C5" s="400"/>
      <c r="D5" s="400"/>
      <c r="E5" s="400"/>
    </row>
    <row r="6" spans="1:5" ht="23.25">
      <c r="A6" s="61"/>
      <c r="B6" s="61"/>
      <c r="C6" s="61"/>
      <c r="D6" s="61"/>
      <c r="E6" s="61"/>
    </row>
    <row r="7" spans="2:5" ht="23.25">
      <c r="B7" s="56" t="s">
        <v>79</v>
      </c>
      <c r="C7" s="56" t="s">
        <v>146</v>
      </c>
      <c r="D7" s="56" t="s">
        <v>147</v>
      </c>
      <c r="E7" s="195" t="s">
        <v>80</v>
      </c>
    </row>
    <row r="8" spans="1:5" ht="23.25">
      <c r="A8" s="1" t="s">
        <v>75</v>
      </c>
      <c r="B8" s="57">
        <v>5063.84</v>
      </c>
      <c r="C8" s="57">
        <v>4684.04</v>
      </c>
      <c r="D8" s="192">
        <v>5063.84</v>
      </c>
      <c r="E8" s="57">
        <f aca="true" t="shared" si="0" ref="E8:E13">B8+C8-D8</f>
        <v>4684.040000000001</v>
      </c>
    </row>
    <row r="9" spans="1:5" ht="23.25">
      <c r="A9" s="1" t="s">
        <v>76</v>
      </c>
      <c r="B9" s="55">
        <v>190848</v>
      </c>
      <c r="C9" s="55">
        <v>0</v>
      </c>
      <c r="D9" s="193">
        <v>73840</v>
      </c>
      <c r="E9" s="55">
        <f t="shared" si="0"/>
        <v>117008</v>
      </c>
    </row>
    <row r="10" spans="1:5" ht="23.25">
      <c r="A10" s="1" t="s">
        <v>78</v>
      </c>
      <c r="B10" s="55">
        <v>1072.56</v>
      </c>
      <c r="C10" s="55">
        <v>6.75</v>
      </c>
      <c r="D10" s="193">
        <v>0</v>
      </c>
      <c r="E10" s="55">
        <f t="shared" si="0"/>
        <v>1079.31</v>
      </c>
    </row>
    <row r="11" spans="1:5" ht="23.25">
      <c r="A11" s="1" t="s">
        <v>77</v>
      </c>
      <c r="B11" s="55">
        <v>27862.38</v>
      </c>
      <c r="C11" s="55">
        <v>8.11</v>
      </c>
      <c r="D11" s="193">
        <v>0</v>
      </c>
      <c r="E11" s="55">
        <f t="shared" si="0"/>
        <v>27870.49</v>
      </c>
    </row>
    <row r="12" spans="1:5" ht="23.25">
      <c r="A12" s="1" t="s">
        <v>175</v>
      </c>
      <c r="B12" s="55">
        <v>532123.7</v>
      </c>
      <c r="C12" s="55">
        <v>0</v>
      </c>
      <c r="D12" s="193">
        <v>0</v>
      </c>
      <c r="E12" s="55">
        <f t="shared" si="0"/>
        <v>532123.7</v>
      </c>
    </row>
    <row r="13" spans="1:5" ht="23.25">
      <c r="A13" s="1" t="s">
        <v>81</v>
      </c>
      <c r="B13" s="58">
        <v>31500</v>
      </c>
      <c r="C13" s="58">
        <v>0</v>
      </c>
      <c r="D13" s="194">
        <v>0</v>
      </c>
      <c r="E13" s="55">
        <f t="shared" si="0"/>
        <v>31500</v>
      </c>
    </row>
    <row r="14" spans="2:5" ht="24" thickBot="1">
      <c r="B14" s="59">
        <f>SUM(B8:B13)</f>
        <v>788470.48</v>
      </c>
      <c r="C14" s="66">
        <f>SUM(C8:C13)</f>
        <v>4698.9</v>
      </c>
      <c r="D14" s="66">
        <f>SUM(D8:D13)</f>
        <v>78903.84</v>
      </c>
      <c r="E14" s="66">
        <f>SUM(E8:E13)</f>
        <v>714265.5399999999</v>
      </c>
    </row>
    <row r="15" ht="24" thickTop="1"/>
    <row r="17" ht="23.25">
      <c r="G17" s="60">
        <f>+งบกระทบยอด!K27</f>
        <v>0</v>
      </c>
    </row>
    <row r="19" spans="2:5" ht="23.25">
      <c r="B19" s="1"/>
      <c r="C19" s="1"/>
      <c r="D19" s="1"/>
      <c r="E19" s="1"/>
    </row>
    <row r="20" spans="1:4" ht="23.25">
      <c r="A20" s="2"/>
      <c r="C20" s="418"/>
      <c r="D20" s="418"/>
    </row>
    <row r="21" spans="1:4" ht="23.25">
      <c r="A21" s="2"/>
      <c r="C21" s="418"/>
      <c r="D21" s="418"/>
    </row>
    <row r="22" ht="23.25">
      <c r="F22" s="222"/>
    </row>
    <row r="23" ht="23.25">
      <c r="G23" s="222"/>
    </row>
  </sheetData>
  <mergeCells count="7">
    <mergeCell ref="A1:E1"/>
    <mergeCell ref="A3:E3"/>
    <mergeCell ref="C21:D21"/>
    <mergeCell ref="C20:D20"/>
    <mergeCell ref="A5:E5"/>
    <mergeCell ref="A2:E2"/>
    <mergeCell ref="A4:E4"/>
  </mergeCells>
  <printOptions/>
  <pageMargins left="0.75" right="0.45" top="0.47" bottom="1" header="0.16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66"/>
  <sheetViews>
    <sheetView workbookViewId="0" topLeftCell="D1">
      <selection activeCell="O13" sqref="O13"/>
    </sheetView>
  </sheetViews>
  <sheetFormatPr defaultColWidth="9.140625" defaultRowHeight="12.75"/>
  <cols>
    <col min="1" max="1" width="11.7109375" style="159" hidden="1" customWidth="1"/>
    <col min="2" max="2" width="12.28125" style="159" hidden="1" customWidth="1"/>
    <col min="3" max="3" width="11.421875" style="159" hidden="1" customWidth="1"/>
    <col min="4" max="4" width="2.140625" style="159" customWidth="1"/>
    <col min="5" max="5" width="14.8515625" style="0" customWidth="1"/>
    <col min="6" max="6" width="4.7109375" style="0" customWidth="1"/>
    <col min="7" max="7" width="14.421875" style="0" customWidth="1"/>
    <col min="8" max="8" width="4.8515625" style="174" customWidth="1"/>
    <col min="9" max="9" width="13.7109375" style="237" hidden="1" customWidth="1"/>
    <col min="10" max="10" width="13.7109375" style="318" hidden="1" customWidth="1"/>
    <col min="11" max="11" width="13.7109375" style="242" hidden="1" customWidth="1"/>
    <col min="13" max="13" width="27.140625" style="0" customWidth="1"/>
    <col min="14" max="14" width="7.421875" style="0" customWidth="1"/>
    <col min="15" max="15" width="14.7109375" style="145" customWidth="1"/>
    <col min="16" max="16" width="5.140625" style="174" customWidth="1"/>
    <col min="17" max="17" width="14.57421875" style="85" hidden="1" customWidth="1"/>
    <col min="18" max="18" width="9.140625" style="0" hidden="1" customWidth="1"/>
    <col min="19" max="19" width="41.57421875" style="108" hidden="1" customWidth="1"/>
    <col min="20" max="20" width="0" style="0" hidden="1" customWidth="1"/>
    <col min="21" max="21" width="14.00390625" style="85" bestFit="1" customWidth="1"/>
    <col min="22" max="22" width="12.8515625" style="85" bestFit="1" customWidth="1"/>
    <col min="23" max="23" width="14.00390625" style="0" bestFit="1" customWidth="1"/>
  </cols>
  <sheetData>
    <row r="1" spans="1:22" s="324" customFormat="1" ht="12.75">
      <c r="A1" s="323"/>
      <c r="B1" s="323"/>
      <c r="C1" s="323"/>
      <c r="D1" s="323"/>
      <c r="H1" s="325"/>
      <c r="I1" s="318"/>
      <c r="J1" s="318"/>
      <c r="K1" s="318"/>
      <c r="O1" s="326"/>
      <c r="P1" s="325"/>
      <c r="Q1" s="318"/>
      <c r="S1" s="327"/>
      <c r="U1" s="318"/>
      <c r="V1" s="318"/>
    </row>
    <row r="2" spans="1:22" s="324" customFormat="1" ht="26.25">
      <c r="A2" s="323"/>
      <c r="B2" s="323"/>
      <c r="C2" s="323"/>
      <c r="D2" s="323"/>
      <c r="E2" s="446" t="s">
        <v>82</v>
      </c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328"/>
      <c r="R2" s="329"/>
      <c r="S2" s="327"/>
      <c r="U2" s="318"/>
      <c r="V2" s="318"/>
    </row>
    <row r="3" spans="1:22" s="324" customFormat="1" ht="26.25">
      <c r="A3" s="323"/>
      <c r="B3" s="323"/>
      <c r="C3" s="323"/>
      <c r="D3" s="323"/>
      <c r="E3" s="446" t="s">
        <v>130</v>
      </c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446"/>
      <c r="Q3" s="328"/>
      <c r="R3" s="329"/>
      <c r="S3" s="327"/>
      <c r="U3" s="318"/>
      <c r="V3" s="318"/>
    </row>
    <row r="4" spans="1:22" s="324" customFormat="1" ht="26.25">
      <c r="A4" s="323"/>
      <c r="B4" s="323"/>
      <c r="C4" s="323"/>
      <c r="D4" s="323"/>
      <c r="E4" s="330"/>
      <c r="F4" s="330"/>
      <c r="G4" s="330"/>
      <c r="H4" s="331"/>
      <c r="I4" s="307"/>
      <c r="J4" s="307"/>
      <c r="K4" s="307"/>
      <c r="L4" s="330"/>
      <c r="M4" s="330"/>
      <c r="N4" s="330" t="s">
        <v>267</v>
      </c>
      <c r="O4" s="332"/>
      <c r="P4" s="331"/>
      <c r="Q4" s="307"/>
      <c r="R4" s="329"/>
      <c r="S4" s="327"/>
      <c r="U4" s="318"/>
      <c r="V4" s="318"/>
    </row>
    <row r="5" spans="1:22" s="324" customFormat="1" ht="26.25">
      <c r="A5" s="323"/>
      <c r="B5" s="323"/>
      <c r="C5" s="323"/>
      <c r="D5" s="323"/>
      <c r="E5" s="446" t="s">
        <v>83</v>
      </c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328"/>
      <c r="R5" s="329"/>
      <c r="S5" s="327"/>
      <c r="U5" s="318"/>
      <c r="V5" s="318"/>
    </row>
    <row r="6" spans="1:22" s="324" customFormat="1" ht="27" thickBot="1">
      <c r="A6" s="323"/>
      <c r="B6" s="323"/>
      <c r="C6" s="323"/>
      <c r="D6" s="323"/>
      <c r="E6" s="333"/>
      <c r="F6" s="333"/>
      <c r="G6" s="333"/>
      <c r="H6" s="334"/>
      <c r="I6" s="308"/>
      <c r="J6" s="308"/>
      <c r="K6" s="308"/>
      <c r="L6" s="333"/>
      <c r="M6" s="330" t="s">
        <v>301</v>
      </c>
      <c r="N6" s="330"/>
      <c r="O6" s="335"/>
      <c r="P6" s="334"/>
      <c r="Q6" s="308"/>
      <c r="R6" s="329"/>
      <c r="S6" s="327"/>
      <c r="U6" s="318"/>
      <c r="V6" s="318"/>
    </row>
    <row r="7" spans="5:18" ht="24.75" customHeight="1" thickTop="1">
      <c r="E7" s="447" t="s">
        <v>84</v>
      </c>
      <c r="F7" s="448"/>
      <c r="G7" s="448"/>
      <c r="H7" s="449"/>
      <c r="I7" s="234"/>
      <c r="J7" s="309"/>
      <c r="K7" s="239"/>
      <c r="L7" s="450"/>
      <c r="M7" s="451"/>
      <c r="N7" s="68"/>
      <c r="O7" s="447" t="s">
        <v>85</v>
      </c>
      <c r="P7" s="449"/>
      <c r="Q7" s="261"/>
      <c r="R7" s="67"/>
    </row>
    <row r="8" spans="5:18" ht="23.25">
      <c r="E8" s="444" t="s">
        <v>49</v>
      </c>
      <c r="F8" s="445"/>
      <c r="G8" s="444" t="s">
        <v>86</v>
      </c>
      <c r="H8" s="445"/>
      <c r="I8" s="235" t="s">
        <v>193</v>
      </c>
      <c r="J8" s="310" t="s">
        <v>85</v>
      </c>
      <c r="K8" s="240" t="s">
        <v>86</v>
      </c>
      <c r="L8" s="439" t="s">
        <v>5</v>
      </c>
      <c r="M8" s="440"/>
      <c r="N8" s="70" t="s">
        <v>87</v>
      </c>
      <c r="O8" s="444" t="s">
        <v>86</v>
      </c>
      <c r="P8" s="445"/>
      <c r="Q8" s="261"/>
      <c r="R8" s="67"/>
    </row>
    <row r="9" spans="5:18" ht="24" thickBot="1">
      <c r="E9" s="437" t="s">
        <v>88</v>
      </c>
      <c r="F9" s="438"/>
      <c r="G9" s="439" t="s">
        <v>88</v>
      </c>
      <c r="H9" s="440"/>
      <c r="I9" s="236"/>
      <c r="J9" s="311"/>
      <c r="K9" s="241"/>
      <c r="L9" s="437"/>
      <c r="M9" s="438"/>
      <c r="N9" s="71" t="s">
        <v>89</v>
      </c>
      <c r="O9" s="437" t="s">
        <v>88</v>
      </c>
      <c r="P9" s="438"/>
      <c r="Q9" s="261"/>
      <c r="R9" s="67"/>
    </row>
    <row r="10" spans="5:19" ht="27" customHeight="1" thickBot="1" thickTop="1">
      <c r="E10" s="72"/>
      <c r="F10" s="73"/>
      <c r="G10" s="301">
        <v>17287028</v>
      </c>
      <c r="H10" s="302">
        <v>71</v>
      </c>
      <c r="I10" s="278">
        <v>12785607.46</v>
      </c>
      <c r="J10" s="312"/>
      <c r="K10" s="278">
        <v>12785607.46</v>
      </c>
      <c r="L10" s="276" t="s">
        <v>79</v>
      </c>
      <c r="M10" s="75"/>
      <c r="N10" s="76"/>
      <c r="O10" s="150">
        <v>16633240</v>
      </c>
      <c r="P10" s="151">
        <v>47</v>
      </c>
      <c r="Q10" s="262">
        <v>12218462.18</v>
      </c>
      <c r="R10" s="67"/>
      <c r="S10" s="109"/>
    </row>
    <row r="11" spans="5:18" ht="24" thickTop="1">
      <c r="E11" s="72"/>
      <c r="F11" s="77"/>
      <c r="G11" s="112"/>
      <c r="H11" s="80"/>
      <c r="I11" s="278"/>
      <c r="J11" s="312"/>
      <c r="K11" s="278"/>
      <c r="L11" s="382" t="s">
        <v>276</v>
      </c>
      <c r="M11" s="141"/>
      <c r="N11" s="79"/>
      <c r="O11" s="72"/>
      <c r="P11" s="80"/>
      <c r="Q11" s="261"/>
      <c r="R11" s="67"/>
    </row>
    <row r="12" spans="5:23" ht="23.25">
      <c r="E12" s="72">
        <v>109800</v>
      </c>
      <c r="F12" s="78"/>
      <c r="G12" s="112">
        <v>20</v>
      </c>
      <c r="H12" s="80">
        <v>82</v>
      </c>
      <c r="I12" s="278">
        <v>66155.04</v>
      </c>
      <c r="J12" s="312">
        <v>24989.48</v>
      </c>
      <c r="K12" s="278">
        <f>I12+J12</f>
        <v>91144.51999999999</v>
      </c>
      <c r="L12" s="74" t="s">
        <v>90</v>
      </c>
      <c r="M12" s="81"/>
      <c r="N12" s="82">
        <v>411000</v>
      </c>
      <c r="O12" s="83">
        <v>14</v>
      </c>
      <c r="P12" s="80">
        <v>77</v>
      </c>
      <c r="Q12" s="263"/>
      <c r="R12" s="67"/>
      <c r="W12" s="231"/>
    </row>
    <row r="13" spans="5:23" ht="23.25">
      <c r="E13" s="72">
        <v>61700</v>
      </c>
      <c r="F13" s="78"/>
      <c r="G13" s="112">
        <v>4245</v>
      </c>
      <c r="H13" s="80" t="s">
        <v>30</v>
      </c>
      <c r="I13" s="278">
        <v>24257.75</v>
      </c>
      <c r="J13" s="312">
        <v>3790</v>
      </c>
      <c r="K13" s="278">
        <f aca="true" t="shared" si="0" ref="K13:K18">I13+J13</f>
        <v>28047.75</v>
      </c>
      <c r="L13" s="74" t="s">
        <v>91</v>
      </c>
      <c r="M13" s="81"/>
      <c r="N13" s="82">
        <v>412000</v>
      </c>
      <c r="O13" s="83">
        <v>4225</v>
      </c>
      <c r="P13" s="80" t="s">
        <v>30</v>
      </c>
      <c r="Q13" s="261"/>
      <c r="R13" s="67"/>
      <c r="W13" s="231"/>
    </row>
    <row r="14" spans="5:23" ht="23.25">
      <c r="E14" s="72">
        <v>53100</v>
      </c>
      <c r="F14" s="78"/>
      <c r="G14" s="112">
        <v>0</v>
      </c>
      <c r="H14" s="80"/>
      <c r="I14" s="278">
        <v>50830.12</v>
      </c>
      <c r="J14" s="312"/>
      <c r="K14" s="278">
        <f t="shared" si="0"/>
        <v>50830.12</v>
      </c>
      <c r="L14" s="74" t="s">
        <v>73</v>
      </c>
      <c r="M14" s="81"/>
      <c r="N14" s="82">
        <v>413000</v>
      </c>
      <c r="O14" s="83">
        <v>0</v>
      </c>
      <c r="P14" s="80"/>
      <c r="Q14" s="261"/>
      <c r="R14" s="67"/>
      <c r="W14" s="231"/>
    </row>
    <row r="15" spans="5:23" ht="23.25">
      <c r="E15" s="83">
        <v>123100</v>
      </c>
      <c r="F15" s="78"/>
      <c r="G15" s="298">
        <v>20515</v>
      </c>
      <c r="H15" s="80" t="s">
        <v>30</v>
      </c>
      <c r="I15" s="278">
        <v>23009</v>
      </c>
      <c r="J15" s="312">
        <v>25191</v>
      </c>
      <c r="K15" s="278">
        <f t="shared" si="0"/>
        <v>48200</v>
      </c>
      <c r="L15" s="74" t="s">
        <v>67</v>
      </c>
      <c r="M15" s="81"/>
      <c r="N15" s="82">
        <v>414000</v>
      </c>
      <c r="O15" s="83">
        <v>0</v>
      </c>
      <c r="P15" s="80"/>
      <c r="Q15" s="261"/>
      <c r="R15" s="67"/>
      <c r="S15" s="110" t="s">
        <v>159</v>
      </c>
      <c r="W15" s="231"/>
    </row>
    <row r="16" spans="5:23" ht="23.25">
      <c r="E16" s="72">
        <v>37500</v>
      </c>
      <c r="F16" s="78"/>
      <c r="G16" s="298">
        <v>833</v>
      </c>
      <c r="H16" s="80" t="s">
        <v>30</v>
      </c>
      <c r="I16" s="278">
        <v>450</v>
      </c>
      <c r="J16" s="312"/>
      <c r="K16" s="278">
        <f t="shared" si="0"/>
        <v>450</v>
      </c>
      <c r="L16" s="74" t="s">
        <v>92</v>
      </c>
      <c r="M16" s="81"/>
      <c r="N16" s="82">
        <v>415000</v>
      </c>
      <c r="O16" s="83">
        <v>400</v>
      </c>
      <c r="P16" s="80" t="s">
        <v>30</v>
      </c>
      <c r="Q16" s="261"/>
      <c r="R16" s="67"/>
      <c r="W16" s="231"/>
    </row>
    <row r="17" spans="5:23" ht="23.25">
      <c r="E17" s="72">
        <v>10913100</v>
      </c>
      <c r="F17" s="78"/>
      <c r="G17" s="112">
        <v>922403</v>
      </c>
      <c r="H17" s="80">
        <v>47</v>
      </c>
      <c r="I17" s="278">
        <v>4544021.47</v>
      </c>
      <c r="J17" s="312">
        <v>968723</v>
      </c>
      <c r="K17" s="278">
        <f t="shared" si="0"/>
        <v>5512744.47</v>
      </c>
      <c r="L17" s="74" t="s">
        <v>93</v>
      </c>
      <c r="M17" s="81"/>
      <c r="N17" s="82">
        <v>420000</v>
      </c>
      <c r="O17" s="83">
        <v>524762</v>
      </c>
      <c r="P17" s="80">
        <v>42</v>
      </c>
      <c r="Q17" s="263"/>
      <c r="R17" s="67"/>
      <c r="W17" s="231"/>
    </row>
    <row r="18" spans="5:23" ht="23.25">
      <c r="E18" s="87">
        <v>5395700</v>
      </c>
      <c r="F18" s="88"/>
      <c r="G18" s="112">
        <v>0</v>
      </c>
      <c r="H18" s="80"/>
      <c r="I18" s="278">
        <v>1056188.35</v>
      </c>
      <c r="J18" s="312">
        <v>3963291</v>
      </c>
      <c r="K18" s="278">
        <f t="shared" si="0"/>
        <v>5019479.35</v>
      </c>
      <c r="L18" s="74" t="s">
        <v>268</v>
      </c>
      <c r="M18" s="81"/>
      <c r="N18" s="82">
        <v>431002</v>
      </c>
      <c r="O18" s="196">
        <v>0</v>
      </c>
      <c r="P18" s="171"/>
      <c r="Q18" s="261"/>
      <c r="R18" s="67"/>
      <c r="W18" s="231"/>
    </row>
    <row r="19" spans="1:23" s="142" customFormat="1" ht="24" thickBot="1">
      <c r="A19" s="160"/>
      <c r="B19" s="160"/>
      <c r="C19" s="160"/>
      <c r="D19" s="160"/>
      <c r="E19" s="150">
        <f>INT(SUM(E12:E18)+SUM(F12:F18)/100)</f>
        <v>16694000</v>
      </c>
      <c r="F19" s="154">
        <f>MOD(SUM(F12:F18),100)</f>
        <v>0</v>
      </c>
      <c r="G19" s="150">
        <f>INT(SUM(G12:G18)+SUM(H12:H18)/100)</f>
        <v>948017</v>
      </c>
      <c r="H19" s="151">
        <f>MOD(SUM(H12:H18),100)</f>
        <v>29</v>
      </c>
      <c r="I19" s="305">
        <v>5764911.73</v>
      </c>
      <c r="J19" s="305">
        <f>SUM(J11:J18)</f>
        <v>4985984.48</v>
      </c>
      <c r="K19" s="305">
        <f>SUM(K11:K18)</f>
        <v>10750896.209999999</v>
      </c>
      <c r="L19" s="155"/>
      <c r="M19" s="155"/>
      <c r="N19" s="158"/>
      <c r="O19" s="150">
        <f>INT(SUM(O12:O18)+SUM(P12:P18)/100)</f>
        <v>529402</v>
      </c>
      <c r="P19" s="151">
        <f>MOD(SUM(P12:P18),100)</f>
        <v>19</v>
      </c>
      <c r="Q19" s="264"/>
      <c r="R19" s="419" t="s">
        <v>162</v>
      </c>
      <c r="S19" s="420"/>
      <c r="U19" s="342"/>
      <c r="V19" s="342"/>
      <c r="W19" s="289"/>
    </row>
    <row r="20" spans="1:23" s="142" customFormat="1" ht="24" thickTop="1">
      <c r="A20" s="160"/>
      <c r="B20" s="160"/>
      <c r="C20" s="160"/>
      <c r="D20" s="160"/>
      <c r="E20" s="106"/>
      <c r="F20" s="352"/>
      <c r="G20" s="353"/>
      <c r="H20" s="281"/>
      <c r="I20" s="305"/>
      <c r="J20" s="305"/>
      <c r="K20" s="305"/>
      <c r="L20" s="155"/>
      <c r="M20" s="155"/>
      <c r="N20" s="158"/>
      <c r="O20" s="354"/>
      <c r="P20" s="281"/>
      <c r="Q20" s="262"/>
      <c r="R20" s="355"/>
      <c r="S20" s="355"/>
      <c r="U20" s="342"/>
      <c r="V20" s="342"/>
      <c r="W20" s="289"/>
    </row>
    <row r="21" spans="5:23" ht="23.25">
      <c r="E21" s="74"/>
      <c r="F21" s="90"/>
      <c r="G21" s="86">
        <v>43719</v>
      </c>
      <c r="H21" s="80">
        <v>69</v>
      </c>
      <c r="I21" s="278">
        <v>72660.95</v>
      </c>
      <c r="J21" s="312">
        <v>7074.36</v>
      </c>
      <c r="K21" s="278">
        <f>I21+J21</f>
        <v>79735.31</v>
      </c>
      <c r="L21" s="74" t="s">
        <v>277</v>
      </c>
      <c r="M21" s="81"/>
      <c r="N21" s="82">
        <v>230100</v>
      </c>
      <c r="O21" s="72">
        <v>4698</v>
      </c>
      <c r="P21" s="80">
        <v>90</v>
      </c>
      <c r="Q21" s="263"/>
      <c r="R21" s="67"/>
      <c r="S21" s="110" t="s">
        <v>160</v>
      </c>
      <c r="W21" s="231"/>
    </row>
    <row r="22" spans="5:19" ht="23.25" hidden="1">
      <c r="E22" s="74"/>
      <c r="F22" s="81"/>
      <c r="G22" s="86"/>
      <c r="H22" s="80"/>
      <c r="I22" s="278">
        <v>117322</v>
      </c>
      <c r="J22" s="312">
        <v>11259</v>
      </c>
      <c r="K22" s="278">
        <f aca="true" t="shared" si="1" ref="K22:K41">I22+J22</f>
        <v>128581</v>
      </c>
      <c r="L22" s="423" t="s">
        <v>95</v>
      </c>
      <c r="M22" s="426"/>
      <c r="N22" s="82" t="s">
        <v>96</v>
      </c>
      <c r="O22" s="83"/>
      <c r="P22" s="80"/>
      <c r="Q22" s="261"/>
      <c r="R22" s="67"/>
      <c r="S22" s="110" t="s">
        <v>169</v>
      </c>
    </row>
    <row r="23" spans="5:19" ht="23.25" hidden="1">
      <c r="E23" s="74"/>
      <c r="F23" s="81"/>
      <c r="G23" s="86"/>
      <c r="H23" s="80"/>
      <c r="I23" s="278">
        <v>1188200</v>
      </c>
      <c r="J23" s="312">
        <v>584800</v>
      </c>
      <c r="K23" s="278">
        <f t="shared" si="1"/>
        <v>1773000</v>
      </c>
      <c r="L23" s="423" t="s">
        <v>97</v>
      </c>
      <c r="M23" s="426"/>
      <c r="N23" s="82" t="s">
        <v>98</v>
      </c>
      <c r="O23" s="83"/>
      <c r="P23" s="80"/>
      <c r="Q23" s="261"/>
      <c r="R23" s="67"/>
      <c r="S23" s="149"/>
    </row>
    <row r="24" spans="5:19" ht="23.25">
      <c r="E24" s="74"/>
      <c r="F24" s="81"/>
      <c r="G24" s="86">
        <v>155</v>
      </c>
      <c r="H24" s="80">
        <v>67</v>
      </c>
      <c r="I24" s="278">
        <v>881.76</v>
      </c>
      <c r="J24" s="312">
        <v>93.18</v>
      </c>
      <c r="K24" s="278">
        <f t="shared" si="1"/>
        <v>974.94</v>
      </c>
      <c r="L24" s="423" t="s">
        <v>170</v>
      </c>
      <c r="M24" s="426"/>
      <c r="N24" s="82" t="s">
        <v>179</v>
      </c>
      <c r="O24" s="83">
        <v>105</v>
      </c>
      <c r="P24" s="80">
        <v>47</v>
      </c>
      <c r="Q24" s="261"/>
      <c r="R24" s="67"/>
      <c r="S24" s="110" t="s">
        <v>199</v>
      </c>
    </row>
    <row r="25" spans="5:18" ht="23.25">
      <c r="E25" s="74"/>
      <c r="F25" s="81"/>
      <c r="G25" s="86">
        <v>3221400</v>
      </c>
      <c r="H25" s="80" t="s">
        <v>30</v>
      </c>
      <c r="I25" s="278">
        <v>3955299</v>
      </c>
      <c r="J25" s="312">
        <v>586200</v>
      </c>
      <c r="K25" s="278">
        <f t="shared" si="1"/>
        <v>4541499</v>
      </c>
      <c r="L25" s="423" t="s">
        <v>302</v>
      </c>
      <c r="M25" s="426"/>
      <c r="N25" s="82" t="s">
        <v>99</v>
      </c>
      <c r="O25" s="83">
        <v>3221400</v>
      </c>
      <c r="P25" s="80" t="s">
        <v>30</v>
      </c>
      <c r="Q25" s="261"/>
      <c r="R25" s="67"/>
    </row>
    <row r="26" spans="5:18" ht="23.25">
      <c r="E26" s="74"/>
      <c r="F26" s="81"/>
      <c r="G26" s="86">
        <v>2640</v>
      </c>
      <c r="H26" s="80" t="s">
        <v>30</v>
      </c>
      <c r="I26" s="278">
        <v>54616.26</v>
      </c>
      <c r="J26" s="312"/>
      <c r="K26" s="278">
        <f t="shared" si="1"/>
        <v>54616.26</v>
      </c>
      <c r="L26" s="423" t="s">
        <v>41</v>
      </c>
      <c r="M26" s="426"/>
      <c r="N26" s="82" t="s">
        <v>100</v>
      </c>
      <c r="O26" s="83">
        <v>0</v>
      </c>
      <c r="P26" s="80"/>
      <c r="Q26" s="261"/>
      <c r="R26" s="67"/>
    </row>
    <row r="27" spans="5:18" ht="23.25">
      <c r="E27" s="74"/>
      <c r="F27" s="81"/>
      <c r="G27" s="86"/>
      <c r="H27" s="80"/>
      <c r="I27" s="278">
        <v>1855</v>
      </c>
      <c r="J27" s="312">
        <v>450</v>
      </c>
      <c r="K27" s="278">
        <f t="shared" si="1"/>
        <v>2305</v>
      </c>
      <c r="L27" s="100"/>
      <c r="M27" s="69"/>
      <c r="N27" s="82"/>
      <c r="O27" s="83"/>
      <c r="P27" s="80"/>
      <c r="Q27" s="261"/>
      <c r="R27" s="67"/>
    </row>
    <row r="28" spans="5:18" ht="23.25">
      <c r="E28" s="74"/>
      <c r="F28" s="81"/>
      <c r="G28" s="86"/>
      <c r="H28" s="80"/>
      <c r="I28" s="278"/>
      <c r="J28" s="312"/>
      <c r="K28" s="278"/>
      <c r="L28" s="100"/>
      <c r="M28" s="69"/>
      <c r="N28" s="82"/>
      <c r="O28" s="83"/>
      <c r="P28" s="80"/>
      <c r="Q28" s="261"/>
      <c r="R28" s="67"/>
    </row>
    <row r="29" spans="5:18" ht="23.25">
      <c r="E29" s="74"/>
      <c r="F29" s="81"/>
      <c r="G29" s="86"/>
      <c r="H29" s="80"/>
      <c r="I29" s="278"/>
      <c r="J29" s="312"/>
      <c r="K29" s="278"/>
      <c r="L29" s="100"/>
      <c r="M29" s="69"/>
      <c r="N29" s="82"/>
      <c r="O29" s="83"/>
      <c r="P29" s="80"/>
      <c r="Q29" s="261"/>
      <c r="R29" s="67"/>
    </row>
    <row r="30" spans="5:18" ht="23.25">
      <c r="E30" s="74"/>
      <c r="F30" s="81"/>
      <c r="G30" s="86"/>
      <c r="H30" s="80"/>
      <c r="I30" s="278"/>
      <c r="J30" s="312"/>
      <c r="K30" s="278"/>
      <c r="L30" s="100"/>
      <c r="M30" s="69"/>
      <c r="N30" s="82"/>
      <c r="O30" s="83"/>
      <c r="P30" s="80"/>
      <c r="Q30" s="261"/>
      <c r="R30" s="67"/>
    </row>
    <row r="31" spans="5:18" ht="23.25">
      <c r="E31" s="74"/>
      <c r="F31" s="81"/>
      <c r="G31" s="86"/>
      <c r="H31" s="80"/>
      <c r="I31" s="278"/>
      <c r="J31" s="312"/>
      <c r="K31" s="278"/>
      <c r="L31" s="100"/>
      <c r="M31" s="69"/>
      <c r="N31" s="82"/>
      <c r="O31" s="83"/>
      <c r="P31" s="80"/>
      <c r="Q31" s="261"/>
      <c r="R31" s="67"/>
    </row>
    <row r="32" spans="5:18" ht="23.25">
      <c r="E32" s="74"/>
      <c r="F32" s="81"/>
      <c r="G32" s="86"/>
      <c r="H32" s="80"/>
      <c r="I32" s="278"/>
      <c r="J32" s="312"/>
      <c r="K32" s="278"/>
      <c r="L32" s="100"/>
      <c r="M32" s="69"/>
      <c r="N32" s="82"/>
      <c r="O32" s="83"/>
      <c r="P32" s="80"/>
      <c r="Q32" s="261"/>
      <c r="R32" s="67"/>
    </row>
    <row r="33" spans="5:18" ht="23.25" hidden="1">
      <c r="E33" s="74"/>
      <c r="F33" s="81"/>
      <c r="G33" s="86"/>
      <c r="H33" s="80"/>
      <c r="I33" s="278"/>
      <c r="J33" s="312"/>
      <c r="K33" s="278"/>
      <c r="L33" s="100"/>
      <c r="M33" s="69"/>
      <c r="N33" s="82"/>
      <c r="O33" s="83"/>
      <c r="P33" s="80"/>
      <c r="Q33" s="261"/>
      <c r="R33" s="67"/>
    </row>
    <row r="34" spans="5:18" ht="23.25" hidden="1">
      <c r="E34" s="74"/>
      <c r="F34" s="81"/>
      <c r="G34" s="86"/>
      <c r="H34" s="80"/>
      <c r="I34" s="278"/>
      <c r="J34" s="312"/>
      <c r="K34" s="278"/>
      <c r="L34" s="100"/>
      <c r="M34" s="69"/>
      <c r="N34" s="82"/>
      <c r="O34" s="83"/>
      <c r="P34" s="80"/>
      <c r="Q34" s="261"/>
      <c r="R34" s="67"/>
    </row>
    <row r="35" spans="5:18" ht="23.25" hidden="1">
      <c r="E35" s="74"/>
      <c r="F35" s="81"/>
      <c r="G35" s="86"/>
      <c r="H35" s="80"/>
      <c r="I35" s="278"/>
      <c r="J35" s="312"/>
      <c r="K35" s="278"/>
      <c r="L35" s="100"/>
      <c r="M35" s="69"/>
      <c r="N35" s="82"/>
      <c r="O35" s="83"/>
      <c r="P35" s="80"/>
      <c r="Q35" s="261"/>
      <c r="R35" s="67"/>
    </row>
    <row r="36" spans="5:18" ht="23.25" hidden="1">
      <c r="E36" s="74"/>
      <c r="F36" s="81"/>
      <c r="G36" s="86"/>
      <c r="H36" s="80"/>
      <c r="I36" s="278"/>
      <c r="J36" s="312"/>
      <c r="K36" s="278"/>
      <c r="L36" s="100"/>
      <c r="M36" s="69"/>
      <c r="N36" s="82"/>
      <c r="O36" s="83"/>
      <c r="P36" s="80"/>
      <c r="Q36" s="261"/>
      <c r="R36" s="67"/>
    </row>
    <row r="37" spans="5:18" ht="23.25" hidden="1">
      <c r="E37" s="74"/>
      <c r="F37" s="81"/>
      <c r="G37" s="86"/>
      <c r="H37" s="80"/>
      <c r="I37" s="278"/>
      <c r="J37" s="312"/>
      <c r="K37" s="278"/>
      <c r="L37" s="100"/>
      <c r="M37" s="69"/>
      <c r="N37" s="82"/>
      <c r="O37" s="83"/>
      <c r="P37" s="80"/>
      <c r="Q37" s="261"/>
      <c r="R37" s="67"/>
    </row>
    <row r="38" spans="5:18" ht="23.25" hidden="1">
      <c r="E38" s="74"/>
      <c r="F38" s="81"/>
      <c r="G38" s="106">
        <v>0</v>
      </c>
      <c r="H38" s="281"/>
      <c r="I38" s="278">
        <v>0</v>
      </c>
      <c r="J38" s="314"/>
      <c r="K38" s="278">
        <f t="shared" si="1"/>
        <v>0</v>
      </c>
      <c r="L38" s="423" t="s">
        <v>46</v>
      </c>
      <c r="M38" s="426"/>
      <c r="N38" s="82" t="s">
        <v>101</v>
      </c>
      <c r="O38" s="83"/>
      <c r="P38" s="80"/>
      <c r="Q38" s="265"/>
      <c r="R38" s="67"/>
    </row>
    <row r="39" spans="5:18" ht="23.25" hidden="1">
      <c r="E39" s="74"/>
      <c r="F39" s="81"/>
      <c r="G39" s="106">
        <v>0</v>
      </c>
      <c r="H39" s="281"/>
      <c r="I39" s="278">
        <v>0</v>
      </c>
      <c r="J39" s="314"/>
      <c r="K39" s="278">
        <f t="shared" si="1"/>
        <v>0</v>
      </c>
      <c r="L39" s="100" t="s">
        <v>117</v>
      </c>
      <c r="M39" s="69"/>
      <c r="N39" s="102" t="s">
        <v>118</v>
      </c>
      <c r="O39" s="72"/>
      <c r="P39" s="175"/>
      <c r="Q39" s="265"/>
      <c r="R39" s="67"/>
    </row>
    <row r="40" spans="5:18" ht="23.25" hidden="1">
      <c r="E40" s="74"/>
      <c r="F40" s="81"/>
      <c r="G40" s="106">
        <v>0</v>
      </c>
      <c r="H40" s="281"/>
      <c r="I40" s="278">
        <v>0</v>
      </c>
      <c r="J40" s="314"/>
      <c r="K40" s="278">
        <f t="shared" si="1"/>
        <v>0</v>
      </c>
      <c r="L40" s="423" t="s">
        <v>119</v>
      </c>
      <c r="M40" s="426"/>
      <c r="N40" s="102" t="s">
        <v>120</v>
      </c>
      <c r="O40" s="72"/>
      <c r="P40" s="175"/>
      <c r="Q40" s="265"/>
      <c r="R40" s="67"/>
    </row>
    <row r="41" spans="5:18" ht="23.25">
      <c r="E41" s="74"/>
      <c r="F41" s="81"/>
      <c r="G41" s="107"/>
      <c r="H41" s="282"/>
      <c r="I41" s="279">
        <v>0</v>
      </c>
      <c r="J41" s="314"/>
      <c r="K41" s="278">
        <f t="shared" si="1"/>
        <v>0</v>
      </c>
      <c r="L41" s="74"/>
      <c r="M41" s="81"/>
      <c r="N41" s="118"/>
      <c r="O41" s="92"/>
      <c r="P41" s="176"/>
      <c r="Q41" s="265"/>
      <c r="R41" s="67"/>
    </row>
    <row r="42" spans="5:18" ht="23.25">
      <c r="E42" s="74"/>
      <c r="F42" s="81"/>
      <c r="G42" s="93">
        <f>INT(SUM(G21:G41)+SUM(H21:H41)/100)</f>
        <v>3267915</v>
      </c>
      <c r="H42" s="94">
        <f>MOD(SUM(H21:H41),100)</f>
        <v>36</v>
      </c>
      <c r="I42" s="305">
        <v>5390834.97</v>
      </c>
      <c r="J42" s="305">
        <f>SUM(J21:J41)</f>
        <v>1189876.54</v>
      </c>
      <c r="K42" s="305">
        <f>SUM(K21:K41)</f>
        <v>6580711.51</v>
      </c>
      <c r="L42" s="74"/>
      <c r="M42" s="74"/>
      <c r="N42" s="119"/>
      <c r="O42" s="93">
        <f>INT(SUM(O21:O41)+SUM(P21:P41)/100)</f>
        <v>3226204</v>
      </c>
      <c r="P42" s="94">
        <f>MOD(SUM(P21:P41),100)</f>
        <v>37</v>
      </c>
      <c r="Q42" s="261"/>
      <c r="R42" s="67"/>
    </row>
    <row r="43" spans="1:22" s="142" customFormat="1" ht="22.5" customHeight="1" thickBot="1">
      <c r="A43" s="160"/>
      <c r="B43" s="160"/>
      <c r="C43" s="160"/>
      <c r="D43" s="160"/>
      <c r="E43" s="106"/>
      <c r="F43" s="153"/>
      <c r="G43" s="224">
        <f>INT(SUM(G19+G42)+SUM(H19+H42)/100)</f>
        <v>4215932</v>
      </c>
      <c r="H43" s="223">
        <f>MOD(SUM(H19,H42),100)</f>
        <v>65</v>
      </c>
      <c r="I43" s="319">
        <v>11155746.7</v>
      </c>
      <c r="J43" s="338">
        <f>J19+J42</f>
        <v>6175861.0200000005</v>
      </c>
      <c r="K43" s="319">
        <f>K19+K42</f>
        <v>17331607.72</v>
      </c>
      <c r="L43" s="424" t="s">
        <v>102</v>
      </c>
      <c r="M43" s="424"/>
      <c r="N43" s="157"/>
      <c r="O43" s="224">
        <f>INT(SUM(O19+O42)+SUM(P19+P42)/100)</f>
        <v>3755606</v>
      </c>
      <c r="P43" s="223">
        <f>MOD(SUM(P19,P42),100)</f>
        <v>56</v>
      </c>
      <c r="Q43" s="266">
        <f>4985984.48+1189876.54</f>
        <v>6175861.0200000005</v>
      </c>
      <c r="R43" s="114"/>
      <c r="S43" s="115"/>
      <c r="U43" s="342"/>
      <c r="V43" s="342"/>
    </row>
    <row r="44" spans="1:22" s="98" customFormat="1" ht="9" customHeight="1" thickTop="1">
      <c r="A44" s="161"/>
      <c r="B44" s="161"/>
      <c r="C44" s="161"/>
      <c r="D44" s="161"/>
      <c r="E44" s="74"/>
      <c r="F44" s="74"/>
      <c r="G44" s="74"/>
      <c r="H44" s="172"/>
      <c r="I44" s="278">
        <v>0</v>
      </c>
      <c r="J44" s="312"/>
      <c r="K44" s="278">
        <f aca="true" t="shared" si="2" ref="K44:K56">I44+J44</f>
        <v>0</v>
      </c>
      <c r="L44" s="95"/>
      <c r="M44" s="95"/>
      <c r="N44" s="96"/>
      <c r="O44" s="74"/>
      <c r="P44" s="172"/>
      <c r="Q44" s="261"/>
      <c r="R44" s="97"/>
      <c r="S44" s="111"/>
      <c r="U44" s="343"/>
      <c r="V44" s="343"/>
    </row>
    <row r="45" spans="5:18" ht="10.5" customHeight="1">
      <c r="E45" s="74"/>
      <c r="F45" s="74"/>
      <c r="G45" s="74"/>
      <c r="H45" s="172"/>
      <c r="I45" s="278">
        <v>0</v>
      </c>
      <c r="J45" s="312"/>
      <c r="K45" s="278">
        <f t="shared" si="2"/>
        <v>0</v>
      </c>
      <c r="L45" s="95"/>
      <c r="M45" s="95"/>
      <c r="N45" s="96"/>
      <c r="O45" s="74"/>
      <c r="P45" s="172"/>
      <c r="Q45" s="261"/>
      <c r="R45" s="67"/>
    </row>
    <row r="46" spans="5:18" ht="10.5" customHeight="1">
      <c r="E46" s="74"/>
      <c r="F46" s="74"/>
      <c r="G46" s="74"/>
      <c r="H46" s="172"/>
      <c r="I46" s="278">
        <v>0</v>
      </c>
      <c r="J46" s="312"/>
      <c r="K46" s="278">
        <f t="shared" si="2"/>
        <v>0</v>
      </c>
      <c r="L46" s="95"/>
      <c r="M46" s="95"/>
      <c r="N46" s="96"/>
      <c r="O46" s="74"/>
      <c r="P46" s="172"/>
      <c r="Q46" s="261"/>
      <c r="R46" s="67"/>
    </row>
    <row r="47" spans="5:18" ht="10.5" customHeight="1">
      <c r="E47" s="74"/>
      <c r="F47" s="74"/>
      <c r="G47" s="74"/>
      <c r="H47" s="172"/>
      <c r="I47" s="278">
        <v>0</v>
      </c>
      <c r="J47" s="312"/>
      <c r="K47" s="278">
        <f t="shared" si="2"/>
        <v>0</v>
      </c>
      <c r="L47" s="95"/>
      <c r="M47" s="95"/>
      <c r="N47" s="96"/>
      <c r="O47" s="74"/>
      <c r="P47" s="172"/>
      <c r="Q47" s="261"/>
      <c r="R47" s="67"/>
    </row>
    <row r="48" spans="5:18" ht="10.5" customHeight="1">
      <c r="E48" s="74"/>
      <c r="F48" s="74"/>
      <c r="G48" s="74"/>
      <c r="H48" s="172"/>
      <c r="I48" s="278">
        <v>0</v>
      </c>
      <c r="J48" s="312"/>
      <c r="K48" s="278">
        <f t="shared" si="2"/>
        <v>0</v>
      </c>
      <c r="L48" s="95"/>
      <c r="M48" s="95"/>
      <c r="N48" s="96"/>
      <c r="O48" s="74"/>
      <c r="P48" s="172"/>
      <c r="Q48" s="261"/>
      <c r="R48" s="67"/>
    </row>
    <row r="49" spans="5:18" ht="23.25" customHeight="1">
      <c r="E49" s="74"/>
      <c r="F49" s="74"/>
      <c r="G49" s="74"/>
      <c r="H49" s="172"/>
      <c r="I49" s="283"/>
      <c r="J49" s="312"/>
      <c r="K49" s="278"/>
      <c r="L49" s="95"/>
      <c r="M49" s="95"/>
      <c r="N49" s="96"/>
      <c r="O49" s="74"/>
      <c r="P49" s="172"/>
      <c r="Q49" s="261"/>
      <c r="R49" s="67"/>
    </row>
    <row r="50" spans="5:18" ht="23.25" customHeight="1">
      <c r="E50" s="74"/>
      <c r="F50" s="74"/>
      <c r="G50" s="74"/>
      <c r="H50" s="172"/>
      <c r="I50" s="283"/>
      <c r="J50" s="312"/>
      <c r="K50" s="278"/>
      <c r="L50" s="95"/>
      <c r="M50" s="95"/>
      <c r="N50" s="96"/>
      <c r="O50" s="74"/>
      <c r="P50" s="172"/>
      <c r="Q50" s="261"/>
      <c r="R50" s="67"/>
    </row>
    <row r="51" spans="5:18" ht="23.25" customHeight="1">
      <c r="E51" s="74"/>
      <c r="F51" s="74"/>
      <c r="G51" s="74"/>
      <c r="H51" s="172"/>
      <c r="I51" s="283"/>
      <c r="J51" s="312"/>
      <c r="K51" s="278"/>
      <c r="L51" s="95"/>
      <c r="M51" s="95"/>
      <c r="N51" s="96"/>
      <c r="O51" s="74"/>
      <c r="P51" s="172"/>
      <c r="Q51" s="261"/>
      <c r="R51" s="67"/>
    </row>
    <row r="52" spans="5:18" ht="23.25" customHeight="1">
      <c r="E52" s="74"/>
      <c r="F52" s="74"/>
      <c r="G52" s="74"/>
      <c r="H52" s="172"/>
      <c r="I52" s="283"/>
      <c r="J52" s="312"/>
      <c r="K52" s="278"/>
      <c r="L52" s="95"/>
      <c r="M52" s="95"/>
      <c r="N52" s="96"/>
      <c r="O52" s="74"/>
      <c r="P52" s="172"/>
      <c r="Q52" s="261"/>
      <c r="R52" s="67"/>
    </row>
    <row r="53" spans="5:18" ht="23.25" customHeight="1" thickBot="1">
      <c r="E53" s="74"/>
      <c r="F53" s="74"/>
      <c r="G53" s="74"/>
      <c r="H53" s="172"/>
      <c r="I53" s="283"/>
      <c r="J53" s="312"/>
      <c r="K53" s="278"/>
      <c r="L53" s="95"/>
      <c r="M53" s="95"/>
      <c r="N53" s="96"/>
      <c r="O53" s="74"/>
      <c r="P53" s="172"/>
      <c r="Q53" s="261"/>
      <c r="R53" s="67"/>
    </row>
    <row r="54" spans="5:18" ht="22.5" customHeight="1" thickTop="1">
      <c r="E54" s="433" t="s">
        <v>84</v>
      </c>
      <c r="F54" s="434"/>
      <c r="G54" s="434"/>
      <c r="H54" s="435"/>
      <c r="I54" s="283">
        <v>0</v>
      </c>
      <c r="J54" s="312"/>
      <c r="K54" s="278">
        <f t="shared" si="2"/>
        <v>0</v>
      </c>
      <c r="L54" s="436"/>
      <c r="M54" s="436"/>
      <c r="N54" s="101"/>
      <c r="O54" s="433" t="s">
        <v>85</v>
      </c>
      <c r="P54" s="435"/>
      <c r="Q54" s="261"/>
      <c r="R54" s="67"/>
    </row>
    <row r="55" spans="5:18" ht="22.5" customHeight="1">
      <c r="E55" s="430" t="s">
        <v>49</v>
      </c>
      <c r="F55" s="431"/>
      <c r="G55" s="421" t="s">
        <v>86</v>
      </c>
      <c r="H55" s="422"/>
      <c r="I55" s="283">
        <v>0</v>
      </c>
      <c r="J55" s="312"/>
      <c r="K55" s="278">
        <f t="shared" si="2"/>
        <v>0</v>
      </c>
      <c r="L55" s="421" t="s">
        <v>5</v>
      </c>
      <c r="M55" s="421"/>
      <c r="N55" s="78" t="s">
        <v>87</v>
      </c>
      <c r="O55" s="432" t="s">
        <v>86</v>
      </c>
      <c r="P55" s="422"/>
      <c r="Q55" s="261"/>
      <c r="R55" s="67"/>
    </row>
    <row r="56" spans="5:18" ht="21" customHeight="1" thickBot="1">
      <c r="E56" s="427" t="s">
        <v>88</v>
      </c>
      <c r="F56" s="428"/>
      <c r="G56" s="429" t="s">
        <v>88</v>
      </c>
      <c r="H56" s="428"/>
      <c r="I56" s="283">
        <v>0</v>
      </c>
      <c r="J56" s="312"/>
      <c r="K56" s="278">
        <f t="shared" si="2"/>
        <v>0</v>
      </c>
      <c r="L56" s="429"/>
      <c r="M56" s="429"/>
      <c r="N56" s="99" t="s">
        <v>89</v>
      </c>
      <c r="O56" s="427" t="s">
        <v>88</v>
      </c>
      <c r="P56" s="428"/>
      <c r="Q56" s="261"/>
      <c r="R56" s="67"/>
    </row>
    <row r="57" spans="1:18" ht="22.5" customHeight="1" thickTop="1">
      <c r="A57" s="362" t="s">
        <v>79</v>
      </c>
      <c r="B57" s="362" t="s">
        <v>167</v>
      </c>
      <c r="C57" s="362" t="s">
        <v>168</v>
      </c>
      <c r="D57" s="362"/>
      <c r="E57" s="73"/>
      <c r="F57" s="73"/>
      <c r="G57" s="74"/>
      <c r="H57" s="173"/>
      <c r="I57" s="235" t="s">
        <v>86</v>
      </c>
      <c r="J57" s="310"/>
      <c r="K57" s="238" t="s">
        <v>86</v>
      </c>
      <c r="L57" s="277" t="s">
        <v>103</v>
      </c>
      <c r="M57" s="75"/>
      <c r="N57" s="101"/>
      <c r="O57" s="72"/>
      <c r="P57" s="173"/>
      <c r="Q57" s="265"/>
      <c r="R57" s="67"/>
    </row>
    <row r="58" spans="1:18" ht="22.5" customHeight="1">
      <c r="A58" s="74">
        <v>838900</v>
      </c>
      <c r="B58" s="161"/>
      <c r="C58" s="161">
        <v>50000</v>
      </c>
      <c r="D58" s="161"/>
      <c r="E58" s="77">
        <f>788700-50000</f>
        <v>738700</v>
      </c>
      <c r="F58" s="84"/>
      <c r="G58" s="74">
        <v>137353</v>
      </c>
      <c r="H58" s="80"/>
      <c r="I58" s="283">
        <v>191781</v>
      </c>
      <c r="J58" s="312">
        <v>15504</v>
      </c>
      <c r="K58" s="278">
        <f>I58+J58</f>
        <v>207285</v>
      </c>
      <c r="L58" s="423" t="s">
        <v>35</v>
      </c>
      <c r="M58" s="426"/>
      <c r="N58" s="102" t="s">
        <v>104</v>
      </c>
      <c r="O58" s="83">
        <v>137353</v>
      </c>
      <c r="P58" s="80"/>
      <c r="Q58" s="261"/>
      <c r="R58" s="67"/>
    </row>
    <row r="59" spans="1:18" ht="22.5" customHeight="1">
      <c r="A59" s="74">
        <v>4941100</v>
      </c>
      <c r="B59" s="161"/>
      <c r="C59" s="161">
        <v>54000</v>
      </c>
      <c r="D59" s="161"/>
      <c r="E59" s="77">
        <v>6488100</v>
      </c>
      <c r="F59" s="84"/>
      <c r="G59" s="74">
        <v>967530</v>
      </c>
      <c r="H59" s="80" t="s">
        <v>30</v>
      </c>
      <c r="I59" s="283">
        <v>1862577.42</v>
      </c>
      <c r="J59" s="312">
        <v>407270</v>
      </c>
      <c r="K59" s="278">
        <f aca="true" t="shared" si="3" ref="K59:K66">I59+J59</f>
        <v>2269847.42</v>
      </c>
      <c r="L59" s="423" t="s">
        <v>269</v>
      </c>
      <c r="M59" s="426"/>
      <c r="N59" s="102" t="s">
        <v>105</v>
      </c>
      <c r="O59" s="83">
        <v>483765</v>
      </c>
      <c r="P59" s="80" t="s">
        <v>30</v>
      </c>
      <c r="Q59" s="261"/>
      <c r="R59" s="67"/>
    </row>
    <row r="60" spans="1:18" ht="22.5" customHeight="1">
      <c r="A60" s="106">
        <v>1059000</v>
      </c>
      <c r="B60" s="161"/>
      <c r="C60" s="161"/>
      <c r="D60" s="161"/>
      <c r="E60" s="77">
        <f>420000+385000+290000</f>
        <v>1095000</v>
      </c>
      <c r="F60" s="84"/>
      <c r="G60" s="74">
        <v>40648</v>
      </c>
      <c r="H60" s="80" t="s">
        <v>30</v>
      </c>
      <c r="I60" s="283">
        <v>190570</v>
      </c>
      <c r="J60" s="312">
        <v>26040</v>
      </c>
      <c r="K60" s="278">
        <f t="shared" si="3"/>
        <v>216610</v>
      </c>
      <c r="L60" s="423" t="s">
        <v>36</v>
      </c>
      <c r="M60" s="426"/>
      <c r="N60" s="102" t="s">
        <v>106</v>
      </c>
      <c r="O60" s="83">
        <v>22539</v>
      </c>
      <c r="P60" s="80" t="s">
        <v>30</v>
      </c>
      <c r="Q60" s="261"/>
      <c r="R60" s="67"/>
    </row>
    <row r="61" spans="1:19" ht="22.5" customHeight="1">
      <c r="A61" s="106">
        <v>1966000</v>
      </c>
      <c r="B61" s="161">
        <v>100000</v>
      </c>
      <c r="C61" s="161">
        <v>50000</v>
      </c>
      <c r="D61" s="161"/>
      <c r="E61" s="77">
        <f>868000+600000+30000+30000+30000+110000+70000+25000+230000+30000+10000+50000</f>
        <v>2083000</v>
      </c>
      <c r="F61" s="84"/>
      <c r="G61" s="74">
        <v>86718</v>
      </c>
      <c r="H61" s="80" t="s">
        <v>30</v>
      </c>
      <c r="I61" s="283">
        <v>546307.24</v>
      </c>
      <c r="J61" s="312">
        <v>169129</v>
      </c>
      <c r="K61" s="278">
        <f t="shared" si="3"/>
        <v>715436.24</v>
      </c>
      <c r="L61" s="423" t="s">
        <v>37</v>
      </c>
      <c r="M61" s="426"/>
      <c r="N61" s="102" t="s">
        <v>107</v>
      </c>
      <c r="O61" s="72">
        <v>69070</v>
      </c>
      <c r="P61" s="80" t="s">
        <v>30</v>
      </c>
      <c r="Q61" s="261">
        <f>157870+7297+3962</f>
        <v>169129</v>
      </c>
      <c r="R61" s="67"/>
      <c r="S61" s="115" t="s">
        <v>161</v>
      </c>
    </row>
    <row r="62" spans="1:19" ht="22.5" customHeight="1">
      <c r="A62" s="106">
        <v>807600</v>
      </c>
      <c r="B62" s="161"/>
      <c r="C62" s="161"/>
      <c r="D62" s="161"/>
      <c r="E62" s="77">
        <f>148000+75000+311300+349000+35000+3000</f>
        <v>921300</v>
      </c>
      <c r="F62" s="84"/>
      <c r="G62" s="74">
        <v>37058</v>
      </c>
      <c r="H62" s="80" t="s">
        <v>30</v>
      </c>
      <c r="I62" s="283">
        <v>205100</v>
      </c>
      <c r="J62" s="312">
        <v>17270</v>
      </c>
      <c r="K62" s="278">
        <f t="shared" si="3"/>
        <v>222370</v>
      </c>
      <c r="L62" s="423" t="s">
        <v>38</v>
      </c>
      <c r="M62" s="426"/>
      <c r="N62" s="102" t="s">
        <v>108</v>
      </c>
      <c r="O62" s="83">
        <v>16862</v>
      </c>
      <c r="P62" s="80" t="s">
        <v>30</v>
      </c>
      <c r="Q62" s="261"/>
      <c r="R62" s="67"/>
      <c r="S62" s="140" t="s">
        <v>171</v>
      </c>
    </row>
    <row r="63" spans="1:19" ht="22.5" customHeight="1">
      <c r="A63" s="74">
        <v>336000</v>
      </c>
      <c r="B63" s="161"/>
      <c r="C63" s="161"/>
      <c r="D63" s="161"/>
      <c r="E63" s="77">
        <f>311000+10000+101000</f>
        <v>422000</v>
      </c>
      <c r="F63" s="84"/>
      <c r="G63" s="74">
        <v>72840</v>
      </c>
      <c r="H63" s="80">
        <v>51</v>
      </c>
      <c r="I63" s="283">
        <v>129485.79</v>
      </c>
      <c r="J63" s="312">
        <v>30979.58</v>
      </c>
      <c r="K63" s="278">
        <f t="shared" si="3"/>
        <v>160465.37</v>
      </c>
      <c r="L63" s="423" t="s">
        <v>39</v>
      </c>
      <c r="M63" s="426"/>
      <c r="N63" s="102" t="s">
        <v>109</v>
      </c>
      <c r="O63" s="83">
        <v>33731</v>
      </c>
      <c r="P63" s="80">
        <v>59</v>
      </c>
      <c r="Q63" s="261"/>
      <c r="R63" s="67"/>
      <c r="S63" s="115"/>
    </row>
    <row r="64" spans="1:18" ht="22.5" customHeight="1">
      <c r="A64" s="74">
        <v>549400</v>
      </c>
      <c r="B64" s="161"/>
      <c r="C64" s="161"/>
      <c r="D64" s="161"/>
      <c r="E64" s="77">
        <v>819000</v>
      </c>
      <c r="F64" s="84"/>
      <c r="G64" s="74">
        <v>345000</v>
      </c>
      <c r="H64" s="80" t="s">
        <v>30</v>
      </c>
      <c r="I64" s="283">
        <v>354500</v>
      </c>
      <c r="J64" s="312"/>
      <c r="K64" s="278">
        <f t="shared" si="3"/>
        <v>354500</v>
      </c>
      <c r="L64" s="423" t="s">
        <v>94</v>
      </c>
      <c r="M64" s="426"/>
      <c r="N64" s="102" t="s">
        <v>110</v>
      </c>
      <c r="O64" s="83">
        <v>344000</v>
      </c>
      <c r="P64" s="80" t="s">
        <v>30</v>
      </c>
      <c r="Q64" s="261"/>
      <c r="R64" s="67"/>
    </row>
    <row r="65" spans="1:18" ht="22.5" customHeight="1">
      <c r="A65" s="106">
        <v>299700</v>
      </c>
      <c r="B65" s="161"/>
      <c r="C65" s="161"/>
      <c r="D65" s="161"/>
      <c r="E65" s="77">
        <v>336400</v>
      </c>
      <c r="F65" s="84"/>
      <c r="G65" s="74">
        <v>0</v>
      </c>
      <c r="H65" s="80"/>
      <c r="I65" s="283">
        <v>77900</v>
      </c>
      <c r="J65" s="312"/>
      <c r="K65" s="278">
        <f t="shared" si="3"/>
        <v>77900</v>
      </c>
      <c r="L65" s="423" t="s">
        <v>40</v>
      </c>
      <c r="M65" s="426"/>
      <c r="N65" s="102" t="s">
        <v>111</v>
      </c>
      <c r="O65" s="91">
        <v>0</v>
      </c>
      <c r="P65" s="80"/>
      <c r="Q65" s="261"/>
      <c r="R65" s="67"/>
    </row>
    <row r="66" spans="1:18" ht="22.5" customHeight="1">
      <c r="A66" s="106">
        <v>3741300</v>
      </c>
      <c r="B66" s="363"/>
      <c r="C66" s="161"/>
      <c r="D66" s="161"/>
      <c r="E66" s="77">
        <v>3765500</v>
      </c>
      <c r="F66" s="84"/>
      <c r="G66" s="74">
        <v>0</v>
      </c>
      <c r="H66" s="80"/>
      <c r="I66" s="283">
        <v>252500</v>
      </c>
      <c r="J66" s="312">
        <v>27000</v>
      </c>
      <c r="K66" s="278">
        <f t="shared" si="3"/>
        <v>279500</v>
      </c>
      <c r="L66" s="423" t="s">
        <v>112</v>
      </c>
      <c r="M66" s="426"/>
      <c r="N66" s="102" t="s">
        <v>113</v>
      </c>
      <c r="O66" s="83">
        <v>0</v>
      </c>
      <c r="P66" s="80"/>
      <c r="Q66" s="261"/>
      <c r="R66" s="67"/>
    </row>
    <row r="67" spans="1:18" ht="22.5" customHeight="1">
      <c r="A67" s="74">
        <v>25000</v>
      </c>
      <c r="B67" s="161"/>
      <c r="C67" s="161"/>
      <c r="D67" s="161"/>
      <c r="E67" s="77">
        <v>25000</v>
      </c>
      <c r="F67" s="84"/>
      <c r="G67" s="74">
        <v>0</v>
      </c>
      <c r="H67" s="80"/>
      <c r="I67" s="283"/>
      <c r="J67" s="312"/>
      <c r="K67" s="278"/>
      <c r="L67" s="423" t="s">
        <v>114</v>
      </c>
      <c r="M67" s="426"/>
      <c r="N67" s="102" t="s">
        <v>115</v>
      </c>
      <c r="O67" s="83">
        <v>0</v>
      </c>
      <c r="P67" s="80"/>
      <c r="Q67" s="261"/>
      <c r="R67" s="67"/>
    </row>
    <row r="68" spans="1:22" s="142" customFormat="1" ht="22.5" customHeight="1" thickBot="1">
      <c r="A68" s="74">
        <v>15469000</v>
      </c>
      <c r="B68" s="364">
        <f>SUM(B58:B67)</f>
        <v>100000</v>
      </c>
      <c r="C68" s="364">
        <f>SUM(C58:C67)</f>
        <v>154000</v>
      </c>
      <c r="D68" s="364"/>
      <c r="E68" s="257">
        <f>SUM(E58:E67)</f>
        <v>16694000</v>
      </c>
      <c r="F68" s="154">
        <f>MOD(SUM(F58:F67),100)</f>
        <v>0</v>
      </c>
      <c r="G68" s="150">
        <f>INT(SUM(G58:G67)+SUM(H58:H67)/100)</f>
        <v>1687147</v>
      </c>
      <c r="H68" s="151">
        <f>MOD(SUM(H58:H67),100)</f>
        <v>51</v>
      </c>
      <c r="I68" s="304">
        <v>4198640.8</v>
      </c>
      <c r="J68" s="305">
        <f>SUM(J58:J67)</f>
        <v>693192.58</v>
      </c>
      <c r="K68" s="305">
        <f>I68+J68</f>
        <v>4891833.38</v>
      </c>
      <c r="L68" s="106"/>
      <c r="M68" s="155"/>
      <c r="N68" s="156"/>
      <c r="O68" s="150">
        <f>INT(SUM(O58:O67)+SUM(P58:P67)/100)</f>
        <v>1107320</v>
      </c>
      <c r="P68" s="151">
        <f>MOD(SUM(P58:P67),100)</f>
        <v>59</v>
      </c>
      <c r="Q68" s="262"/>
      <c r="R68" s="114"/>
      <c r="S68" s="115"/>
      <c r="U68" s="342"/>
      <c r="V68" s="342"/>
    </row>
    <row r="69" spans="5:18" ht="22.5" customHeight="1" thickTop="1">
      <c r="E69" s="74"/>
      <c r="F69" s="74"/>
      <c r="G69" s="83"/>
      <c r="H69" s="80"/>
      <c r="I69" s="283">
        <v>0</v>
      </c>
      <c r="J69" s="312"/>
      <c r="K69" s="278">
        <f>I69+J69</f>
        <v>0</v>
      </c>
      <c r="L69" s="423"/>
      <c r="M69" s="426"/>
      <c r="N69" s="102"/>
      <c r="O69" s="83"/>
      <c r="P69" s="80"/>
      <c r="Q69" s="261"/>
      <c r="R69" s="67"/>
    </row>
    <row r="70" spans="5:19" ht="22.5" customHeight="1">
      <c r="E70" s="74"/>
      <c r="F70" s="74"/>
      <c r="G70" s="72">
        <v>176955</v>
      </c>
      <c r="H70" s="80">
        <v>55</v>
      </c>
      <c r="I70" s="283">
        <v>57928.92</v>
      </c>
      <c r="J70" s="312">
        <v>1898.89</v>
      </c>
      <c r="K70" s="278">
        <f>I70+J70</f>
        <v>59827.81</v>
      </c>
      <c r="L70" s="423" t="s">
        <v>278</v>
      </c>
      <c r="M70" s="426"/>
      <c r="N70" s="102" t="s">
        <v>116</v>
      </c>
      <c r="O70" s="274">
        <v>78903</v>
      </c>
      <c r="P70" s="275">
        <v>84</v>
      </c>
      <c r="Q70" s="261"/>
      <c r="R70" s="67"/>
      <c r="S70" s="108" t="s">
        <v>126</v>
      </c>
    </row>
    <row r="71" spans="2:19" ht="22.5" customHeight="1" hidden="1">
      <c r="B71" s="256"/>
      <c r="E71" s="74"/>
      <c r="F71" s="74"/>
      <c r="G71" s="72"/>
      <c r="H71" s="80"/>
      <c r="I71" s="283">
        <v>133023</v>
      </c>
      <c r="J71" s="312">
        <v>7662</v>
      </c>
      <c r="K71" s="278">
        <f>I71+J71</f>
        <v>140685</v>
      </c>
      <c r="L71" s="423" t="s">
        <v>95</v>
      </c>
      <c r="M71" s="426"/>
      <c r="N71" s="102" t="s">
        <v>96</v>
      </c>
      <c r="O71" s="303"/>
      <c r="P71" s="197"/>
      <c r="Q71" s="261"/>
      <c r="R71" s="67"/>
      <c r="S71" s="140" t="s">
        <v>163</v>
      </c>
    </row>
    <row r="72" spans="5:19" ht="22.5" customHeight="1">
      <c r="E72" s="74"/>
      <c r="F72" s="74"/>
      <c r="G72" s="72">
        <v>1231400</v>
      </c>
      <c r="H72" s="80" t="s">
        <v>30</v>
      </c>
      <c r="I72" s="283">
        <v>1188200</v>
      </c>
      <c r="J72" s="312">
        <v>584800</v>
      </c>
      <c r="K72" s="278">
        <f>I72+J72</f>
        <v>1773000</v>
      </c>
      <c r="L72" s="100" t="s">
        <v>97</v>
      </c>
      <c r="M72" s="69"/>
      <c r="N72" s="102" t="s">
        <v>98</v>
      </c>
      <c r="O72" s="83">
        <v>1231400</v>
      </c>
      <c r="P72" s="80" t="s">
        <v>30</v>
      </c>
      <c r="Q72" s="261"/>
      <c r="R72" s="67"/>
      <c r="S72" s="108" t="s">
        <v>127</v>
      </c>
    </row>
    <row r="73" spans="5:18" ht="22.5" customHeight="1">
      <c r="E73" s="74"/>
      <c r="F73" s="74"/>
      <c r="G73" s="72">
        <v>797183</v>
      </c>
      <c r="H73" s="80">
        <v>70</v>
      </c>
      <c r="I73" s="283">
        <v>174000</v>
      </c>
      <c r="J73" s="312"/>
      <c r="K73" s="278">
        <f aca="true" t="shared" si="4" ref="K73:K81">I73+J73</f>
        <v>174000</v>
      </c>
      <c r="L73" s="100" t="s">
        <v>117</v>
      </c>
      <c r="M73" s="69"/>
      <c r="N73" s="102" t="s">
        <v>118</v>
      </c>
      <c r="O73" s="72">
        <v>360948</v>
      </c>
      <c r="P73" s="80" t="s">
        <v>30</v>
      </c>
      <c r="Q73" s="261"/>
      <c r="R73" s="67"/>
    </row>
    <row r="74" spans="5:19" ht="22.5" customHeight="1" hidden="1">
      <c r="E74" s="74"/>
      <c r="F74" s="74"/>
      <c r="G74" s="72"/>
      <c r="H74" s="80"/>
      <c r="I74" s="283">
        <v>3932399</v>
      </c>
      <c r="J74" s="312">
        <v>584800</v>
      </c>
      <c r="K74" s="278">
        <f t="shared" si="4"/>
        <v>4517199</v>
      </c>
      <c r="L74" s="423" t="s">
        <v>42</v>
      </c>
      <c r="M74" s="423"/>
      <c r="N74" s="102" t="s">
        <v>99</v>
      </c>
      <c r="O74" s="72"/>
      <c r="P74" s="80"/>
      <c r="Q74" s="261"/>
      <c r="R74" s="67"/>
      <c r="S74" s="108" t="s">
        <v>127</v>
      </c>
    </row>
    <row r="75" spans="5:19" ht="22.5" customHeight="1" hidden="1">
      <c r="E75" s="74"/>
      <c r="F75" s="74"/>
      <c r="G75" s="72"/>
      <c r="H75" s="80"/>
      <c r="I75" s="283">
        <v>1292445</v>
      </c>
      <c r="J75" s="312"/>
      <c r="K75" s="278">
        <f t="shared" si="4"/>
        <v>1292445</v>
      </c>
      <c r="L75" s="100" t="s">
        <v>41</v>
      </c>
      <c r="M75" s="100"/>
      <c r="N75" s="103" t="s">
        <v>100</v>
      </c>
      <c r="O75" s="83"/>
      <c r="P75" s="80"/>
      <c r="Q75" s="261"/>
      <c r="R75" s="67"/>
      <c r="S75" s="108" t="s">
        <v>127</v>
      </c>
    </row>
    <row r="76" spans="5:18" ht="22.5" customHeight="1">
      <c r="E76" s="74"/>
      <c r="F76" s="74"/>
      <c r="G76" s="72"/>
      <c r="H76" s="80"/>
      <c r="I76" s="283"/>
      <c r="J76" s="312"/>
      <c r="K76" s="278"/>
      <c r="L76" s="100"/>
      <c r="M76" s="100"/>
      <c r="N76" s="103"/>
      <c r="O76" s="83"/>
      <c r="P76" s="80"/>
      <c r="Q76" s="261"/>
      <c r="R76" s="67"/>
    </row>
    <row r="77" spans="5:18" ht="22.5" customHeight="1">
      <c r="E77" s="74"/>
      <c r="F77" s="74"/>
      <c r="G77" s="72"/>
      <c r="H77" s="80"/>
      <c r="I77" s="283"/>
      <c r="J77" s="312"/>
      <c r="K77" s="278"/>
      <c r="L77" s="100"/>
      <c r="M77" s="100"/>
      <c r="N77" s="103"/>
      <c r="O77" s="83"/>
      <c r="P77" s="80"/>
      <c r="Q77" s="261"/>
      <c r="R77" s="67"/>
    </row>
    <row r="78" spans="5:18" ht="22.5" customHeight="1">
      <c r="E78" s="74"/>
      <c r="F78" s="74"/>
      <c r="G78" s="72"/>
      <c r="H78" s="80"/>
      <c r="I78" s="283"/>
      <c r="J78" s="312"/>
      <c r="K78" s="278"/>
      <c r="L78" s="100"/>
      <c r="M78" s="100"/>
      <c r="N78" s="103"/>
      <c r="O78" s="83"/>
      <c r="P78" s="80"/>
      <c r="Q78" s="261"/>
      <c r="R78" s="67"/>
    </row>
    <row r="79" spans="5:18" ht="22.5" customHeight="1">
      <c r="E79" s="74"/>
      <c r="F79" s="74"/>
      <c r="G79" s="72"/>
      <c r="H79" s="80"/>
      <c r="I79" s="283">
        <v>0</v>
      </c>
      <c r="J79" s="312"/>
      <c r="K79" s="278">
        <f t="shared" si="4"/>
        <v>0</v>
      </c>
      <c r="L79" s="423"/>
      <c r="M79" s="423"/>
      <c r="N79" s="117"/>
      <c r="O79" s="104"/>
      <c r="P79" s="80"/>
      <c r="Q79" s="261"/>
      <c r="R79" s="67"/>
    </row>
    <row r="80" spans="5:18" ht="22.5" customHeight="1">
      <c r="E80" s="74"/>
      <c r="F80" s="74"/>
      <c r="G80" s="116">
        <f>INT(SUM(G70:G79)+SUM(H70:H79)/100)</f>
        <v>2205539</v>
      </c>
      <c r="H80" s="94">
        <f>MOD(SUM(H69:H79),100)</f>
        <v>25</v>
      </c>
      <c r="I80" s="304">
        <v>7524251.180000001</v>
      </c>
      <c r="J80" s="305">
        <f>SUM(J70:J79)</f>
        <v>1179160.8900000001</v>
      </c>
      <c r="K80" s="305">
        <f t="shared" si="4"/>
        <v>8703412.07</v>
      </c>
      <c r="L80" s="89"/>
      <c r="M80" s="74"/>
      <c r="N80" s="90"/>
      <c r="O80" s="280">
        <f>INT(SUM(O70:O79)+SUM(P70:P79)/100)</f>
        <v>1671251</v>
      </c>
      <c r="P80" s="94">
        <f>MOD(SUM(P69:P79),100)</f>
        <v>84</v>
      </c>
      <c r="Q80" s="261"/>
      <c r="R80" s="67"/>
    </row>
    <row r="81" spans="1:22" s="142" customFormat="1" ht="22.5" customHeight="1">
      <c r="A81" s="160"/>
      <c r="B81" s="160"/>
      <c r="C81" s="160"/>
      <c r="D81" s="160"/>
      <c r="E81" s="106"/>
      <c r="F81" s="153"/>
      <c r="G81" s="320">
        <f>INT(SUM(G68+G80)+SUM(H68+H80)/100)</f>
        <v>3892686</v>
      </c>
      <c r="H81" s="321">
        <f>MOD(SUM(H68,H80),100)</f>
        <v>76</v>
      </c>
      <c r="I81" s="322">
        <v>11722891.98</v>
      </c>
      <c r="J81" s="338">
        <f>J68+J80</f>
        <v>1872353.4700000002</v>
      </c>
      <c r="K81" s="319">
        <f t="shared" si="4"/>
        <v>13595245.450000001</v>
      </c>
      <c r="L81" s="424" t="s">
        <v>121</v>
      </c>
      <c r="M81" s="424"/>
      <c r="N81" s="425"/>
      <c r="O81" s="226">
        <f>INT(SUM(O68+O80)+SUM(P68+P80)/100)</f>
        <v>2778572</v>
      </c>
      <c r="P81" s="225">
        <f>MOD(SUM(P68+P80),100)</f>
        <v>43</v>
      </c>
      <c r="Q81" s="266">
        <f>782621.62+1179160.89</f>
        <v>1961782.5099999998</v>
      </c>
      <c r="R81" s="114" t="s">
        <v>129</v>
      </c>
      <c r="S81" s="115"/>
      <c r="U81" s="342"/>
      <c r="V81" s="342"/>
    </row>
    <row r="82" spans="5:18" ht="22.5" customHeight="1">
      <c r="E82" s="74"/>
      <c r="F82" s="81"/>
      <c r="G82" s="113"/>
      <c r="H82" s="286"/>
      <c r="I82" s="283"/>
      <c r="J82" s="312"/>
      <c r="K82" s="278"/>
      <c r="L82" s="421" t="s">
        <v>122</v>
      </c>
      <c r="M82" s="421"/>
      <c r="N82" s="422"/>
      <c r="O82" s="72"/>
      <c r="P82" s="80"/>
      <c r="Q82" s="261">
        <f>Q43-Q81</f>
        <v>4214078.510000001</v>
      </c>
      <c r="R82" s="67" t="s">
        <v>165</v>
      </c>
    </row>
    <row r="83" spans="5:18" ht="22.5" customHeight="1">
      <c r="E83" s="74"/>
      <c r="F83" s="74"/>
      <c r="G83" s="105"/>
      <c r="H83" s="287"/>
      <c r="I83" s="285"/>
      <c r="J83" s="315"/>
      <c r="K83" s="278"/>
      <c r="L83" s="421" t="s">
        <v>123</v>
      </c>
      <c r="M83" s="421"/>
      <c r="N83" s="422"/>
      <c r="O83" s="72"/>
      <c r="P83" s="80"/>
      <c r="Q83" s="261"/>
      <c r="R83" s="67" t="s">
        <v>166</v>
      </c>
    </row>
    <row r="84" spans="5:17" ht="22.5" customHeight="1">
      <c r="E84" s="74"/>
      <c r="F84" s="81"/>
      <c r="G84" s="298">
        <v>323245</v>
      </c>
      <c r="H84" s="171">
        <v>89</v>
      </c>
      <c r="I84" s="306"/>
      <c r="J84" s="312"/>
      <c r="K84" s="312"/>
      <c r="L84" s="421" t="s">
        <v>124</v>
      </c>
      <c r="M84" s="421"/>
      <c r="N84" s="422"/>
      <c r="O84" s="376">
        <v>977034</v>
      </c>
      <c r="P84" s="152">
        <v>13</v>
      </c>
      <c r="Q84" s="261"/>
    </row>
    <row r="85" spans="5:18" ht="22.5" customHeight="1" thickBot="1">
      <c r="E85" s="299"/>
      <c r="F85" s="74"/>
      <c r="G85" s="300">
        <v>17610274</v>
      </c>
      <c r="H85" s="151">
        <v>60</v>
      </c>
      <c r="I85" s="284"/>
      <c r="J85" s="313"/>
      <c r="K85" s="313">
        <f>K10+K43-K81</f>
        <v>16521969.729999999</v>
      </c>
      <c r="L85" s="421" t="s">
        <v>125</v>
      </c>
      <c r="M85" s="421"/>
      <c r="N85" s="422"/>
      <c r="O85" s="150">
        <v>17610274</v>
      </c>
      <c r="P85" s="151">
        <v>60</v>
      </c>
      <c r="Q85" s="261">
        <f>Q10+Q43-Q81</f>
        <v>16432540.69</v>
      </c>
      <c r="R85" s="67" t="s">
        <v>164</v>
      </c>
    </row>
    <row r="86" spans="5:18" ht="13.5" customHeight="1" thickTop="1">
      <c r="E86" s="89"/>
      <c r="F86" s="89"/>
      <c r="G86" s="74"/>
      <c r="H86" s="172"/>
      <c r="I86" s="236"/>
      <c r="J86" s="311"/>
      <c r="K86" s="241"/>
      <c r="L86" s="95"/>
      <c r="M86" s="95"/>
      <c r="N86" s="95"/>
      <c r="O86" s="74"/>
      <c r="P86" s="172"/>
      <c r="Q86" s="261"/>
      <c r="R86" s="67"/>
    </row>
    <row r="87" spans="5:18" ht="13.5" customHeight="1">
      <c r="E87" s="89"/>
      <c r="F87" s="89"/>
      <c r="G87" s="74"/>
      <c r="H87" s="172"/>
      <c r="I87" s="236"/>
      <c r="J87" s="311"/>
      <c r="K87" s="241"/>
      <c r="L87" s="95"/>
      <c r="M87" s="95"/>
      <c r="N87" s="95"/>
      <c r="O87" s="74"/>
      <c r="P87" s="172"/>
      <c r="Q87" s="261"/>
      <c r="R87" s="67"/>
    </row>
    <row r="88" spans="5:18" ht="21.75" customHeight="1">
      <c r="E88" s="89"/>
      <c r="F88" s="89"/>
      <c r="G88" s="74"/>
      <c r="H88" s="172"/>
      <c r="I88" s="236"/>
      <c r="J88" s="311"/>
      <c r="K88" s="241"/>
      <c r="L88" s="95"/>
      <c r="M88" s="95"/>
      <c r="N88" s="95"/>
      <c r="O88" s="74"/>
      <c r="P88" s="172"/>
      <c r="Q88" s="261"/>
      <c r="R88" s="67"/>
    </row>
    <row r="89" spans="5:19" ht="24.75" customHeight="1">
      <c r="E89" s="244" t="s">
        <v>128</v>
      </c>
      <c r="F89" s="244"/>
      <c r="G89" s="244"/>
      <c r="H89" s="244"/>
      <c r="I89" s="244"/>
      <c r="J89" s="316"/>
      <c r="K89" s="244"/>
      <c r="L89" s="244"/>
      <c r="M89" s="244"/>
      <c r="N89" s="244"/>
      <c r="O89" s="244"/>
      <c r="P89" s="244"/>
      <c r="Q89" s="441" t="s">
        <v>201</v>
      </c>
      <c r="R89" s="441"/>
      <c r="S89" s="441"/>
    </row>
    <row r="90" spans="5:19" ht="24.75" customHeight="1">
      <c r="E90" s="244" t="s">
        <v>235</v>
      </c>
      <c r="F90" s="244"/>
      <c r="G90" s="244"/>
      <c r="H90" s="244"/>
      <c r="I90" s="244"/>
      <c r="J90" s="316"/>
      <c r="K90" s="244"/>
      <c r="L90" s="244"/>
      <c r="M90" s="244"/>
      <c r="N90" s="244"/>
      <c r="O90" s="244"/>
      <c r="P90" s="244"/>
      <c r="Q90" s="442">
        <f>11666657.85+551804.33</f>
        <v>12218462.18</v>
      </c>
      <c r="R90" s="442"/>
      <c r="S90" s="442"/>
    </row>
    <row r="91" spans="5:17" ht="24.75" customHeight="1">
      <c r="E91" s="244" t="s">
        <v>216</v>
      </c>
      <c r="F91" s="245"/>
      <c r="G91" s="245"/>
      <c r="H91" s="245"/>
      <c r="I91" s="245"/>
      <c r="J91" s="317"/>
      <c r="K91" s="245"/>
      <c r="L91" s="245"/>
      <c r="M91" s="245"/>
      <c r="N91" s="245"/>
      <c r="O91" s="245"/>
      <c r="P91" s="245"/>
      <c r="Q91" s="232"/>
    </row>
    <row r="92" spans="9:17" ht="21" customHeight="1">
      <c r="I92" s="318"/>
      <c r="K92" s="318"/>
      <c r="M92" s="394" t="s">
        <v>194</v>
      </c>
      <c r="N92" s="443"/>
      <c r="O92" s="443"/>
      <c r="P92" s="443"/>
      <c r="Q92" s="262"/>
    </row>
    <row r="93" spans="9:17" ht="21" customHeight="1">
      <c r="I93" s="318"/>
      <c r="K93" s="318"/>
      <c r="Q93" s="261"/>
    </row>
    <row r="94" spans="9:17" ht="21" customHeight="1">
      <c r="I94" s="318"/>
      <c r="K94" s="318"/>
      <c r="Q94" s="267"/>
    </row>
    <row r="95" spans="9:17" ht="21" customHeight="1">
      <c r="I95" s="318"/>
      <c r="K95" s="318"/>
      <c r="Q95" s="267"/>
    </row>
    <row r="96" spans="9:17" ht="21" customHeight="1">
      <c r="I96" s="318"/>
      <c r="K96" s="318"/>
      <c r="Q96" s="268"/>
    </row>
    <row r="97" spans="9:17" ht="21" customHeight="1">
      <c r="I97" s="318"/>
      <c r="K97" s="318"/>
      <c r="Q97" s="269"/>
    </row>
    <row r="98" spans="9:11" ht="21" customHeight="1">
      <c r="I98" s="318"/>
      <c r="K98" s="318"/>
    </row>
    <row r="99" spans="9:11" ht="21" customHeight="1">
      <c r="I99" s="318"/>
      <c r="K99" s="318"/>
    </row>
    <row r="100" spans="9:11" ht="21" customHeight="1">
      <c r="I100" s="318"/>
      <c r="K100" s="318"/>
    </row>
    <row r="101" spans="9:11" ht="21" customHeight="1">
      <c r="I101" s="318"/>
      <c r="K101" s="318"/>
    </row>
    <row r="102" spans="9:11" ht="21" customHeight="1">
      <c r="I102" s="318"/>
      <c r="K102" s="318"/>
    </row>
    <row r="103" spans="9:11" ht="21" customHeight="1">
      <c r="I103" s="318"/>
      <c r="K103" s="318"/>
    </row>
    <row r="104" spans="9:11" ht="21" customHeight="1">
      <c r="I104" s="318"/>
      <c r="K104" s="318"/>
    </row>
    <row r="105" spans="9:11" ht="21" customHeight="1">
      <c r="I105" s="318"/>
      <c r="K105" s="318"/>
    </row>
    <row r="106" spans="9:11" ht="21" customHeight="1">
      <c r="I106" s="318"/>
      <c r="K106" s="318"/>
    </row>
    <row r="107" spans="9:11" ht="21" customHeight="1">
      <c r="I107" s="318"/>
      <c r="K107" s="318"/>
    </row>
    <row r="108" spans="9:11" ht="21" customHeight="1">
      <c r="I108" s="318"/>
      <c r="K108" s="318"/>
    </row>
    <row r="109" spans="9:11" ht="21" customHeight="1">
      <c r="I109" s="318"/>
      <c r="K109" s="318"/>
    </row>
    <row r="110" spans="9:11" ht="21" customHeight="1">
      <c r="I110" s="318"/>
      <c r="K110" s="318"/>
    </row>
    <row r="111" spans="9:11" ht="21" customHeight="1">
      <c r="I111" s="318"/>
      <c r="K111" s="318"/>
    </row>
    <row r="112" spans="9:11" ht="21" customHeight="1">
      <c r="I112" s="318"/>
      <c r="K112" s="318"/>
    </row>
    <row r="113" spans="9:11" ht="12.75">
      <c r="I113" s="318"/>
      <c r="K113" s="318"/>
    </row>
    <row r="114" spans="9:11" ht="12.75">
      <c r="I114" s="318"/>
      <c r="K114" s="318"/>
    </row>
    <row r="115" spans="9:11" ht="12.75">
      <c r="I115" s="318"/>
      <c r="K115" s="318"/>
    </row>
    <row r="116" spans="9:11" ht="12.75">
      <c r="I116" s="318"/>
      <c r="K116" s="318"/>
    </row>
    <row r="117" spans="9:11" ht="12.75">
      <c r="I117" s="318"/>
      <c r="K117" s="318"/>
    </row>
    <row r="118" spans="9:11" ht="12.75">
      <c r="I118" s="318"/>
      <c r="K118" s="318"/>
    </row>
    <row r="119" spans="9:11" ht="12.75">
      <c r="I119" s="318"/>
      <c r="K119" s="318"/>
    </row>
    <row r="120" spans="9:11" ht="12.75">
      <c r="I120" s="318"/>
      <c r="K120" s="318"/>
    </row>
    <row r="121" spans="9:11" ht="12.75">
      <c r="I121" s="318"/>
      <c r="K121" s="318"/>
    </row>
    <row r="122" spans="9:11" ht="12.75">
      <c r="I122" s="318"/>
      <c r="K122" s="318"/>
    </row>
    <row r="123" spans="9:11" ht="12.75">
      <c r="I123" s="318"/>
      <c r="K123" s="318"/>
    </row>
    <row r="124" spans="9:11" ht="12.75">
      <c r="I124" s="318"/>
      <c r="K124" s="318"/>
    </row>
    <row r="125" spans="9:11" ht="12.75">
      <c r="I125" s="318"/>
      <c r="K125" s="318"/>
    </row>
    <row r="126" spans="9:11" ht="12.75">
      <c r="I126" s="318"/>
      <c r="K126" s="318"/>
    </row>
    <row r="127" spans="9:11" ht="12.75">
      <c r="I127" s="318"/>
      <c r="K127" s="318"/>
    </row>
    <row r="128" spans="9:11" ht="12.75">
      <c r="I128" s="318"/>
      <c r="K128" s="318"/>
    </row>
    <row r="129" spans="9:11" ht="12.75">
      <c r="I129" s="318"/>
      <c r="K129" s="318"/>
    </row>
    <row r="130" spans="9:11" ht="12.75">
      <c r="I130" s="318"/>
      <c r="K130" s="318"/>
    </row>
    <row r="131" spans="9:11" ht="12.75">
      <c r="I131" s="318"/>
      <c r="K131" s="318"/>
    </row>
    <row r="132" spans="9:11" ht="12.75">
      <c r="I132" s="318"/>
      <c r="K132" s="318"/>
    </row>
    <row r="133" spans="9:11" ht="12.75">
      <c r="I133" s="318"/>
      <c r="K133" s="318"/>
    </row>
    <row r="134" spans="9:11" ht="12.75">
      <c r="I134" s="318"/>
      <c r="K134" s="318"/>
    </row>
    <row r="135" spans="9:11" ht="12.75">
      <c r="I135" s="318"/>
      <c r="K135" s="318"/>
    </row>
    <row r="136" spans="9:11" ht="12.75">
      <c r="I136" s="318"/>
      <c r="K136" s="318"/>
    </row>
    <row r="137" spans="9:11" ht="12.75">
      <c r="I137" s="318"/>
      <c r="K137" s="318"/>
    </row>
    <row r="138" spans="9:11" ht="12.75">
      <c r="I138" s="318"/>
      <c r="K138" s="318"/>
    </row>
    <row r="139" spans="9:11" ht="12.75">
      <c r="I139" s="318"/>
      <c r="K139" s="318"/>
    </row>
    <row r="140" spans="9:11" ht="12.75">
      <c r="I140" s="318"/>
      <c r="K140" s="318"/>
    </row>
    <row r="141" spans="9:11" ht="12.75">
      <c r="I141" s="318"/>
      <c r="K141" s="318"/>
    </row>
    <row r="142" spans="9:11" ht="12.75">
      <c r="I142" s="318"/>
      <c r="K142" s="318"/>
    </row>
    <row r="143" spans="9:11" ht="12.75">
      <c r="I143" s="318"/>
      <c r="K143" s="318"/>
    </row>
    <row r="144" spans="9:11" ht="12.75">
      <c r="I144" s="318"/>
      <c r="K144" s="318"/>
    </row>
    <row r="145" spans="9:11" ht="12.75">
      <c r="I145" s="318"/>
      <c r="K145" s="318"/>
    </row>
    <row r="146" spans="9:11" ht="12.75">
      <c r="I146" s="318"/>
      <c r="K146" s="318"/>
    </row>
    <row r="147" spans="9:11" ht="12.75">
      <c r="I147" s="318"/>
      <c r="K147" s="318"/>
    </row>
    <row r="148" spans="9:11" ht="12.75">
      <c r="I148" s="318"/>
      <c r="K148" s="318"/>
    </row>
    <row r="149" spans="9:11" ht="12.75">
      <c r="I149" s="318"/>
      <c r="K149" s="318"/>
    </row>
    <row r="150" spans="9:11" ht="12.75">
      <c r="I150" s="318"/>
      <c r="K150" s="318"/>
    </row>
    <row r="151" spans="9:11" ht="12.75">
      <c r="I151" s="318"/>
      <c r="K151" s="318"/>
    </row>
    <row r="152" spans="9:11" ht="12.75">
      <c r="I152" s="318"/>
      <c r="K152" s="318"/>
    </row>
    <row r="153" spans="9:11" ht="12.75">
      <c r="I153" s="318"/>
      <c r="K153" s="318"/>
    </row>
    <row r="154" spans="9:11" ht="12.75">
      <c r="I154" s="318"/>
      <c r="K154" s="318"/>
    </row>
    <row r="155" spans="9:11" ht="12.75">
      <c r="I155" s="318"/>
      <c r="K155" s="318"/>
    </row>
    <row r="156" spans="9:11" ht="12.75">
      <c r="I156" s="318"/>
      <c r="K156" s="318"/>
    </row>
    <row r="157" spans="9:11" ht="12.75">
      <c r="I157" s="318"/>
      <c r="K157" s="318"/>
    </row>
    <row r="158" spans="9:11" ht="12.75">
      <c r="I158" s="318"/>
      <c r="K158" s="318"/>
    </row>
    <row r="159" spans="9:11" ht="12.75">
      <c r="I159" s="318"/>
      <c r="K159" s="318"/>
    </row>
    <row r="160" spans="9:11" ht="12.75">
      <c r="I160" s="318"/>
      <c r="K160" s="318"/>
    </row>
    <row r="161" spans="9:11" ht="12.75">
      <c r="I161" s="318"/>
      <c r="K161" s="318"/>
    </row>
    <row r="162" spans="9:11" ht="12.75">
      <c r="I162" s="318"/>
      <c r="K162" s="318"/>
    </row>
    <row r="163" spans="9:11" ht="12.75">
      <c r="I163" s="318"/>
      <c r="K163" s="318"/>
    </row>
    <row r="164" spans="9:11" ht="12.75">
      <c r="I164" s="318"/>
      <c r="K164" s="318"/>
    </row>
    <row r="165" spans="9:11" ht="12.75">
      <c r="I165" s="318"/>
      <c r="K165" s="318"/>
    </row>
    <row r="166" spans="9:11" ht="12.75">
      <c r="I166" s="318"/>
      <c r="K166" s="318"/>
    </row>
  </sheetData>
  <mergeCells count="57">
    <mergeCell ref="O8:P8"/>
    <mergeCell ref="E2:P2"/>
    <mergeCell ref="E3:P3"/>
    <mergeCell ref="E5:P5"/>
    <mergeCell ref="E7:H7"/>
    <mergeCell ref="L7:M7"/>
    <mergeCell ref="O7:P7"/>
    <mergeCell ref="E8:F8"/>
    <mergeCell ref="G8:H8"/>
    <mergeCell ref="L8:M8"/>
    <mergeCell ref="O9:P9"/>
    <mergeCell ref="Q89:S89"/>
    <mergeCell ref="Q90:S90"/>
    <mergeCell ref="M92:P92"/>
    <mergeCell ref="L22:M22"/>
    <mergeCell ref="L25:M25"/>
    <mergeCell ref="L26:M26"/>
    <mergeCell ref="L24:M24"/>
    <mergeCell ref="L38:M38"/>
    <mergeCell ref="L43:M43"/>
    <mergeCell ref="E9:F9"/>
    <mergeCell ref="G9:H9"/>
    <mergeCell ref="L9:M9"/>
    <mergeCell ref="L23:M23"/>
    <mergeCell ref="E54:H54"/>
    <mergeCell ref="L54:M54"/>
    <mergeCell ref="L40:M40"/>
    <mergeCell ref="O54:P54"/>
    <mergeCell ref="O56:P56"/>
    <mergeCell ref="E55:F55"/>
    <mergeCell ref="G55:H55"/>
    <mergeCell ref="L55:M55"/>
    <mergeCell ref="O55:P55"/>
    <mergeCell ref="L58:M58"/>
    <mergeCell ref="L59:M59"/>
    <mergeCell ref="L60:M60"/>
    <mergeCell ref="E56:F56"/>
    <mergeCell ref="G56:H56"/>
    <mergeCell ref="L56:M56"/>
    <mergeCell ref="L61:M61"/>
    <mergeCell ref="L62:M62"/>
    <mergeCell ref="L63:M63"/>
    <mergeCell ref="L64:M64"/>
    <mergeCell ref="L65:M65"/>
    <mergeCell ref="L66:M66"/>
    <mergeCell ref="L67:M67"/>
    <mergeCell ref="L69:M69"/>
    <mergeCell ref="R19:S19"/>
    <mergeCell ref="L84:N84"/>
    <mergeCell ref="L85:N85"/>
    <mergeCell ref="L79:M79"/>
    <mergeCell ref="L81:N81"/>
    <mergeCell ref="L82:N82"/>
    <mergeCell ref="L83:N83"/>
    <mergeCell ref="L70:M70"/>
    <mergeCell ref="L71:M71"/>
    <mergeCell ref="L74:M74"/>
  </mergeCells>
  <printOptions/>
  <pageMargins left="0.33" right="0.11" top="0.16" bottom="0.3" header="0.16" footer="0.2"/>
  <pageSetup horizontalDpi="600" verticalDpi="600" orientation="portrait" paperSize="9" scale="95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28">
      <selection activeCell="I24" sqref="I24"/>
    </sheetView>
  </sheetViews>
  <sheetFormatPr defaultColWidth="9.140625" defaultRowHeight="12.75"/>
  <cols>
    <col min="1" max="1" width="3.28125" style="0" customWidth="1"/>
    <col min="2" max="2" width="23.421875" style="0" customWidth="1"/>
    <col min="3" max="3" width="22.140625" style="0" customWidth="1"/>
    <col min="4" max="4" width="22.00390625" style="0" customWidth="1"/>
    <col min="5" max="5" width="20.421875" style="0" customWidth="1"/>
    <col min="6" max="6" width="11.28125" style="0" customWidth="1"/>
    <col min="7" max="7" width="16.8515625" style="85" customWidth="1"/>
    <col min="8" max="8" width="18.8515625" style="0" customWidth="1"/>
    <col min="11" max="11" width="17.00390625" style="0" customWidth="1"/>
  </cols>
  <sheetData>
    <row r="1" spans="2:7" ht="26.25">
      <c r="B1" s="120" t="s">
        <v>0</v>
      </c>
      <c r="C1" s="121"/>
      <c r="D1" s="359" t="s">
        <v>131</v>
      </c>
      <c r="F1" s="122"/>
      <c r="G1" s="227"/>
    </row>
    <row r="2" spans="1:7" ht="13.5" customHeight="1">
      <c r="A2" s="123"/>
      <c r="B2" s="124"/>
      <c r="C2" s="121"/>
      <c r="D2" s="124"/>
      <c r="E2" s="124"/>
      <c r="F2" s="124"/>
      <c r="G2" s="228"/>
    </row>
    <row r="3" spans="1:7" ht="29.25">
      <c r="A3" s="125"/>
      <c r="B3" s="455" t="s">
        <v>132</v>
      </c>
      <c r="C3" s="456"/>
      <c r="D3" s="350" t="s">
        <v>279</v>
      </c>
      <c r="E3" s="125"/>
      <c r="F3" s="126"/>
      <c r="G3" s="227"/>
    </row>
    <row r="4" spans="2:7" ht="30.75" customHeight="1">
      <c r="B4" s="457" t="s">
        <v>304</v>
      </c>
      <c r="C4" s="457"/>
      <c r="D4" s="457"/>
      <c r="E4" s="357">
        <v>13664727.11</v>
      </c>
      <c r="F4" s="358" t="s">
        <v>88</v>
      </c>
      <c r="G4" s="288"/>
    </row>
    <row r="5" spans="1:7" ht="23.25">
      <c r="A5" s="123"/>
      <c r="B5" s="360" t="s">
        <v>133</v>
      </c>
      <c r="C5" s="124"/>
      <c r="D5" s="121"/>
      <c r="E5" s="123"/>
      <c r="F5" s="123"/>
      <c r="G5" s="229"/>
    </row>
    <row r="6" spans="1:7" ht="23.25">
      <c r="A6" s="123"/>
      <c r="B6" s="130" t="s">
        <v>134</v>
      </c>
      <c r="C6" s="130" t="s">
        <v>135</v>
      </c>
      <c r="D6" s="131" t="s">
        <v>136</v>
      </c>
      <c r="E6" s="123"/>
      <c r="F6" s="124"/>
      <c r="G6" s="229"/>
    </row>
    <row r="7" spans="1:7" ht="23.25">
      <c r="A7" s="123"/>
      <c r="B7" s="132" t="s">
        <v>137</v>
      </c>
      <c r="C7" s="132" t="s">
        <v>138</v>
      </c>
      <c r="D7" s="133" t="s">
        <v>139</v>
      </c>
      <c r="E7" s="127" t="str">
        <f>+D7</f>
        <v>...........................</v>
      </c>
      <c r="F7" s="128" t="s">
        <v>88</v>
      </c>
      <c r="G7" s="229"/>
    </row>
    <row r="8" spans="1:7" ht="23.25">
      <c r="A8" s="123"/>
      <c r="B8" s="132"/>
      <c r="C8" s="132"/>
      <c r="D8" s="133"/>
      <c r="E8" s="357"/>
      <c r="F8" s="128"/>
      <c r="G8" s="229"/>
    </row>
    <row r="9" spans="1:7" ht="23.25">
      <c r="A9" s="123"/>
      <c r="B9" s="361" t="s">
        <v>140</v>
      </c>
      <c r="C9" s="134"/>
      <c r="D9" s="121"/>
      <c r="E9" s="123"/>
      <c r="F9" s="123"/>
      <c r="G9" s="229"/>
    </row>
    <row r="10" spans="1:7" ht="23.25">
      <c r="A10" s="123"/>
      <c r="B10" s="130" t="s">
        <v>141</v>
      </c>
      <c r="C10" s="130" t="s">
        <v>142</v>
      </c>
      <c r="D10" s="131" t="s">
        <v>136</v>
      </c>
      <c r="E10" s="123"/>
      <c r="F10" s="123"/>
      <c r="G10" s="229"/>
    </row>
    <row r="11" spans="1:7" ht="22.5" customHeight="1">
      <c r="A11" s="123"/>
      <c r="B11" s="132">
        <v>239871</v>
      </c>
      <c r="C11" s="134">
        <f>1085255</f>
        <v>1085255</v>
      </c>
      <c r="D11" s="135">
        <v>1200</v>
      </c>
      <c r="E11" s="133">
        <f aca="true" t="shared" si="0" ref="E11:E23">D11</f>
        <v>1200</v>
      </c>
      <c r="F11" s="134" t="s">
        <v>88</v>
      </c>
      <c r="G11" s="229"/>
    </row>
    <row r="12" spans="1:7" ht="22.5" customHeight="1">
      <c r="A12" s="123"/>
      <c r="B12" s="132">
        <v>239871</v>
      </c>
      <c r="C12" s="134">
        <f>1085256</f>
        <v>1085256</v>
      </c>
      <c r="D12" s="135">
        <v>300</v>
      </c>
      <c r="E12" s="133">
        <f t="shared" si="0"/>
        <v>300</v>
      </c>
      <c r="F12" s="134" t="s">
        <v>88</v>
      </c>
      <c r="G12" s="229"/>
    </row>
    <row r="13" spans="1:7" ht="22.5" customHeight="1">
      <c r="A13" s="123"/>
      <c r="B13" s="132">
        <v>239871</v>
      </c>
      <c r="C13" s="134">
        <f>1085258</f>
        <v>1085258</v>
      </c>
      <c r="D13" s="135">
        <v>900</v>
      </c>
      <c r="E13" s="133">
        <f t="shared" si="0"/>
        <v>900</v>
      </c>
      <c r="F13" s="134" t="s">
        <v>88</v>
      </c>
      <c r="G13" s="229"/>
    </row>
    <row r="14" spans="1:7" ht="22.5" customHeight="1">
      <c r="A14" s="123"/>
      <c r="B14" s="132">
        <v>239871</v>
      </c>
      <c r="C14" s="134">
        <v>1085260</v>
      </c>
      <c r="D14" s="135">
        <v>900</v>
      </c>
      <c r="E14" s="133">
        <f t="shared" si="0"/>
        <v>900</v>
      </c>
      <c r="F14" s="134" t="s">
        <v>88</v>
      </c>
      <c r="G14" s="229"/>
    </row>
    <row r="15" spans="1:7" ht="22.5" customHeight="1">
      <c r="A15" s="123"/>
      <c r="B15" s="132">
        <v>239898</v>
      </c>
      <c r="C15" s="134">
        <v>1085289</v>
      </c>
      <c r="D15" s="135">
        <v>1450</v>
      </c>
      <c r="E15" s="133">
        <f t="shared" si="0"/>
        <v>1450</v>
      </c>
      <c r="F15" s="134" t="s">
        <v>88</v>
      </c>
      <c r="G15" s="229"/>
    </row>
    <row r="16" spans="1:7" ht="22.5" customHeight="1">
      <c r="A16" s="123"/>
      <c r="B16" s="132">
        <v>239930</v>
      </c>
      <c r="C16" s="134">
        <v>1085316</v>
      </c>
      <c r="D16" s="135">
        <v>166000</v>
      </c>
      <c r="E16" s="133">
        <f t="shared" si="0"/>
        <v>166000</v>
      </c>
      <c r="F16" s="134" t="s">
        <v>88</v>
      </c>
      <c r="G16" s="229"/>
    </row>
    <row r="17" spans="1:7" ht="22.5" customHeight="1">
      <c r="A17" s="123"/>
      <c r="B17" s="132">
        <v>239930</v>
      </c>
      <c r="C17" s="134">
        <v>1085318</v>
      </c>
      <c r="D17" s="135">
        <v>112983</v>
      </c>
      <c r="E17" s="133">
        <f t="shared" si="0"/>
        <v>112983</v>
      </c>
      <c r="F17" s="134" t="s">
        <v>88</v>
      </c>
      <c r="G17" s="229"/>
    </row>
    <row r="18" spans="1:7" ht="22.5" customHeight="1">
      <c r="A18" s="123"/>
      <c r="B18" s="132">
        <v>239930</v>
      </c>
      <c r="C18" s="134">
        <v>1085319</v>
      </c>
      <c r="D18" s="135">
        <v>12246.47</v>
      </c>
      <c r="E18" s="133">
        <f t="shared" si="0"/>
        <v>12246.47</v>
      </c>
      <c r="F18" s="134" t="s">
        <v>88</v>
      </c>
      <c r="G18" s="229"/>
    </row>
    <row r="19" spans="1:7" ht="22.5" customHeight="1">
      <c r="A19" s="123"/>
      <c r="B19" s="132">
        <v>239934</v>
      </c>
      <c r="C19" s="134">
        <v>3268721</v>
      </c>
      <c r="D19" s="135">
        <v>2500</v>
      </c>
      <c r="E19" s="133">
        <f t="shared" si="0"/>
        <v>2500</v>
      </c>
      <c r="F19" s="134" t="s">
        <v>88</v>
      </c>
      <c r="G19" s="229"/>
    </row>
    <row r="20" spans="1:7" ht="22.5" customHeight="1">
      <c r="A20" s="123"/>
      <c r="B20" s="132" t="s">
        <v>308</v>
      </c>
      <c r="C20" s="134">
        <v>3268724</v>
      </c>
      <c r="D20" s="135">
        <v>10395</v>
      </c>
      <c r="E20" s="133">
        <f t="shared" si="0"/>
        <v>10395</v>
      </c>
      <c r="F20" s="134" t="s">
        <v>88</v>
      </c>
      <c r="G20" s="229"/>
    </row>
    <row r="21" spans="1:7" ht="22.5" customHeight="1">
      <c r="A21" s="123"/>
      <c r="B21" s="132">
        <v>239934</v>
      </c>
      <c r="C21" s="134">
        <v>3268725</v>
      </c>
      <c r="D21" s="135">
        <v>2500</v>
      </c>
      <c r="E21" s="133">
        <f t="shared" si="0"/>
        <v>2500</v>
      </c>
      <c r="F21" s="134" t="s">
        <v>88</v>
      </c>
      <c r="G21" s="229"/>
    </row>
    <row r="22" spans="1:7" ht="22.5" customHeight="1">
      <c r="A22" s="123"/>
      <c r="B22" s="132">
        <v>239934</v>
      </c>
      <c r="C22" s="134">
        <v>3268726</v>
      </c>
      <c r="D22" s="135">
        <v>11583</v>
      </c>
      <c r="E22" s="133">
        <f t="shared" si="0"/>
        <v>11583</v>
      </c>
      <c r="F22" s="134" t="s">
        <v>88</v>
      </c>
      <c r="G22" s="229"/>
    </row>
    <row r="23" spans="1:7" ht="22.5" customHeight="1">
      <c r="A23" s="123"/>
      <c r="B23" s="132">
        <v>239934</v>
      </c>
      <c r="C23" s="134">
        <v>3268727</v>
      </c>
      <c r="D23" s="135">
        <v>9821.16</v>
      </c>
      <c r="E23" s="133">
        <f t="shared" si="0"/>
        <v>9821.16</v>
      </c>
      <c r="F23" s="134" t="s">
        <v>88</v>
      </c>
      <c r="G23" s="229"/>
    </row>
    <row r="24" spans="1:7" ht="22.5" customHeight="1">
      <c r="A24" s="123"/>
      <c r="B24" s="132"/>
      <c r="C24" s="134"/>
      <c r="D24" s="135"/>
      <c r="E24" s="133"/>
      <c r="F24" s="134"/>
      <c r="G24" s="229"/>
    </row>
    <row r="25" spans="1:7" ht="24" customHeight="1" thickBot="1">
      <c r="A25" s="123"/>
      <c r="B25" s="132"/>
      <c r="C25" s="134"/>
      <c r="D25" s="349"/>
      <c r="E25" s="233">
        <f>SUM(E11:E24)</f>
        <v>332778.62999999995</v>
      </c>
      <c r="F25" s="290" t="s">
        <v>88</v>
      </c>
      <c r="G25" s="229"/>
    </row>
    <row r="26" spans="1:8" ht="24" thickTop="1">
      <c r="A26" s="123"/>
      <c r="B26" s="129" t="s">
        <v>143</v>
      </c>
      <c r="C26" s="124"/>
      <c r="D26" s="121"/>
      <c r="E26" s="136"/>
      <c r="F26" s="133"/>
      <c r="G26" s="229"/>
      <c r="H26" s="231"/>
    </row>
    <row r="27" spans="1:7" ht="23.25">
      <c r="A27" s="123"/>
      <c r="B27" s="129" t="s">
        <v>48</v>
      </c>
      <c r="C27" s="124"/>
      <c r="D27" s="121"/>
      <c r="E27" s="123"/>
      <c r="F27" s="123"/>
      <c r="G27" s="229"/>
    </row>
    <row r="28" spans="1:7" ht="23.25">
      <c r="A28" s="123"/>
      <c r="B28" s="134" t="s">
        <v>144</v>
      </c>
      <c r="C28" s="134" t="s">
        <v>144</v>
      </c>
      <c r="D28" s="137" t="s">
        <v>144</v>
      </c>
      <c r="E28" s="128" t="s">
        <v>144</v>
      </c>
      <c r="F28" s="128" t="s">
        <v>88</v>
      </c>
      <c r="G28" s="229"/>
    </row>
    <row r="29" spans="1:11" ht="23.25">
      <c r="A29" s="123"/>
      <c r="B29" s="134" t="s">
        <v>144</v>
      </c>
      <c r="C29" s="134" t="s">
        <v>144</v>
      </c>
      <c r="D29" s="137" t="s">
        <v>144</v>
      </c>
      <c r="E29" s="128" t="s">
        <v>144</v>
      </c>
      <c r="F29" s="128" t="s">
        <v>88</v>
      </c>
      <c r="G29" s="230"/>
      <c r="H29" s="142"/>
      <c r="K29" s="351"/>
    </row>
    <row r="30" spans="1:8" ht="33" customHeight="1">
      <c r="A30" s="138"/>
      <c r="B30" s="458" t="s">
        <v>305</v>
      </c>
      <c r="C30" s="458"/>
      <c r="D30" s="459"/>
      <c r="E30" s="357">
        <v>13331948.48</v>
      </c>
      <c r="F30" s="358" t="s">
        <v>88</v>
      </c>
      <c r="G30" s="230"/>
      <c r="H30" s="289"/>
    </row>
    <row r="31" spans="1:7" ht="23.25">
      <c r="A31" s="457" t="s">
        <v>145</v>
      </c>
      <c r="B31" s="457"/>
      <c r="C31" s="457"/>
      <c r="D31" s="374" t="s">
        <v>196</v>
      </c>
      <c r="E31" s="139"/>
      <c r="F31" s="139"/>
      <c r="G31" s="229"/>
    </row>
    <row r="32" spans="1:8" ht="32.25" customHeight="1">
      <c r="A32" s="452" t="s">
        <v>306</v>
      </c>
      <c r="B32" s="452"/>
      <c r="C32" s="452"/>
      <c r="D32" s="452" t="s">
        <v>307</v>
      </c>
      <c r="E32" s="452"/>
      <c r="F32" s="452"/>
      <c r="G32" s="229"/>
      <c r="H32" s="231"/>
    </row>
    <row r="33" spans="1:8" ht="23.25">
      <c r="A33" s="122" t="s">
        <v>211</v>
      </c>
      <c r="B33" s="122"/>
      <c r="C33" s="122"/>
      <c r="D33" s="122" t="s">
        <v>219</v>
      </c>
      <c r="E33" s="122"/>
      <c r="F33" s="122"/>
      <c r="G33" s="229"/>
      <c r="H33" s="231"/>
    </row>
    <row r="34" spans="1:7" ht="27.75" customHeight="1">
      <c r="A34" s="453" t="s">
        <v>218</v>
      </c>
      <c r="B34" s="453"/>
      <c r="C34" s="453"/>
      <c r="D34" s="454" t="s">
        <v>217</v>
      </c>
      <c r="E34" s="454"/>
      <c r="F34" s="454"/>
      <c r="G34" s="229"/>
    </row>
  </sheetData>
  <mergeCells count="8">
    <mergeCell ref="B3:C3"/>
    <mergeCell ref="B4:D4"/>
    <mergeCell ref="B30:D30"/>
    <mergeCell ref="A31:C31"/>
    <mergeCell ref="A32:C32"/>
    <mergeCell ref="D32:F32"/>
    <mergeCell ref="A34:C34"/>
    <mergeCell ref="D34:F34"/>
  </mergeCells>
  <printOptions/>
  <pageMargins left="0.62" right="0.11" top="0.5" bottom="0.15" header="0.16" footer="0.15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HomeUser</cp:lastModifiedBy>
  <cp:lastPrinted>2013-12-18T08:38:52Z</cp:lastPrinted>
  <dcterms:created xsi:type="dcterms:W3CDTF">2011-08-30T02:59:57Z</dcterms:created>
  <dcterms:modified xsi:type="dcterms:W3CDTF">2013-12-18T09:18:06Z</dcterms:modified>
  <cp:category/>
  <cp:version/>
  <cp:contentType/>
  <cp:contentStatus/>
</cp:coreProperties>
</file>