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250" tabRatio="966" firstSheet="3" activeTab="10"/>
  </bookViews>
  <sheets>
    <sheet name="3" sheetId="1" r:id="rId1"/>
    <sheet name="4" sheetId="2" r:id="rId2"/>
    <sheet name="มาตรฐาน1" sheetId="3" r:id="rId3"/>
    <sheet name="สมุดเงินสดจ่าย" sheetId="4" r:id="rId4"/>
    <sheet name="ปิดงส.จ่ายมาตรฐาน2" sheetId="5" r:id="rId5"/>
    <sheet name="ปิดทะเบียนเงินรายมาตรฐาน3" sheetId="6" r:id="rId6"/>
    <sheet name="แยกประเภท" sheetId="7" r:id="rId7"/>
    <sheet name="งบทดลอง" sheetId="8" r:id="rId8"/>
    <sheet name="รายละเอียดเงินรายรับ" sheetId="9" r:id="rId9"/>
    <sheet name="รายละเอียดเงินรับฝาก" sheetId="10" r:id="rId10"/>
    <sheet name="รายงานรับ-จ่าย เงินสด" sheetId="11" r:id="rId11"/>
    <sheet name="งบกระทบยอด" sheetId="12" r:id="rId12"/>
  </sheets>
  <externalReferences>
    <externalReference r:id="rId15"/>
  </externalReferences>
  <definedNames>
    <definedName name="_xlnm.Print_Titles" localSheetId="11">'งบกระทบยอด'!$1:$9</definedName>
  </definedNames>
  <calcPr fullCalcOnLoad="1"/>
</workbook>
</file>

<file path=xl/comments11.xml><?xml version="1.0" encoding="utf-8"?>
<comments xmlns="http://schemas.openxmlformats.org/spreadsheetml/2006/main">
  <authors>
    <author>HomeUser</author>
  </authors>
  <commentList>
    <comment ref="G10" authorId="0">
      <text>
        <r>
          <rPr>
            <b/>
            <sz val="9"/>
            <rFont val="Tahoma"/>
            <family val="0"/>
          </rPr>
          <t>HomeUser:</t>
        </r>
        <r>
          <rPr>
            <sz val="9"/>
            <rFont val="Tahoma"/>
            <family val="0"/>
          </rPr>
          <t xml:space="preserve">
เดือน ต.ค. เท่ากันทั้งสองด้าน เดือนต่อไปเท่าเดิมไม่เปลี่ยน 
</t>
        </r>
      </text>
    </comment>
    <comment ref="O10" authorId="0">
      <text>
        <r>
          <rPr>
            <sz val="9"/>
            <rFont val="Tahoma"/>
            <family val="0"/>
          </rPr>
          <t xml:space="preserve">
ยอดยกไป
จากเดือนที่แล้ว</t>
        </r>
      </text>
    </comment>
    <comment ref="G66" authorId="0">
      <text>
        <r>
          <rPr>
            <b/>
            <sz val="9"/>
            <rFont val="Tahoma"/>
            <family val="0"/>
          </rPr>
          <t xml:space="preserve">รายรับ - รายจ่าย
</t>
        </r>
        <r>
          <rPr>
            <sz val="9"/>
            <rFont val="Tahoma"/>
            <family val="0"/>
          </rPr>
          <t xml:space="preserve">
</t>
        </r>
      </text>
    </comment>
    <comment ref="G69" authorId="0">
      <text>
        <r>
          <rPr>
            <sz val="9"/>
            <rFont val="Tahoma"/>
            <family val="0"/>
          </rPr>
          <t xml:space="preserve">
ยอดจะต้องเท่ากันกับขวามือ
</t>
        </r>
      </text>
    </comment>
  </commentList>
</comments>
</file>

<file path=xl/sharedStrings.xml><?xml version="1.0" encoding="utf-8"?>
<sst xmlns="http://schemas.openxmlformats.org/spreadsheetml/2006/main" count="615" uniqueCount="334">
  <si>
    <t>องค์การบริหารส่วนตำบลหูล่อง</t>
  </si>
  <si>
    <t>ใบผ่านรายการบัญชีมาตรฐาน</t>
  </si>
  <si>
    <t>ฝ่าย ส่วนการคลัง</t>
  </si>
  <si>
    <t>เดบิท</t>
  </si>
  <si>
    <t>เครดิต</t>
  </si>
  <si>
    <t>รหัสบัญชี</t>
  </si>
  <si>
    <t>รายการ</t>
  </si>
  <si>
    <t>เลขที่ 092-2-70585-3 (ออมทรัพย์)</t>
  </si>
  <si>
    <t>บัญชีเงินฝากธนาคาร ธกส.</t>
  </si>
  <si>
    <t>เลขที่ 092-2-71715-9 (ออมทรัพย์)</t>
  </si>
  <si>
    <t>บัญชีเงินฝากธนาคาร กรุงไทย</t>
  </si>
  <si>
    <t>เลขที่ 802-6-01889-3 (กระแสรายวัน)</t>
  </si>
  <si>
    <t>บัญชีค่าใช้จ่าย 5%</t>
  </si>
  <si>
    <t>บัญชีส่วนลด 6%</t>
  </si>
  <si>
    <t>บัญชีเงินอุดหนุนเฉพาะกิจ</t>
  </si>
  <si>
    <r>
      <t xml:space="preserve">เครดิต </t>
    </r>
    <r>
      <rPr>
        <sz val="16"/>
        <rFont val="AngsanaUPC"/>
        <family val="1"/>
      </rPr>
      <t>บัญชีเงินรายรับ</t>
    </r>
  </si>
  <si>
    <r>
      <t xml:space="preserve">เดบิต  </t>
    </r>
    <r>
      <rPr>
        <sz val="16"/>
        <rFont val="AngsanaUPC"/>
        <family val="1"/>
      </rPr>
      <t>บัญชีเงินฝากธนาคาร ธกส.</t>
    </r>
  </si>
  <si>
    <t xml:space="preserve">เดบิต  </t>
  </si>
  <si>
    <t>บัญชีเงินงบกลาง</t>
  </si>
  <si>
    <t>บัญชีเงินเดือน</t>
  </si>
  <si>
    <t>บัญชีค่าจ้างชั่วคราว</t>
  </si>
  <si>
    <t>บัญชีค่าตอบแทน</t>
  </si>
  <si>
    <t>บัญชีค่าใช้สอย</t>
  </si>
  <si>
    <t>บัญชีวัสดุ</t>
  </si>
  <si>
    <t>บัญชีค่าสาธารณูปโภค</t>
  </si>
  <si>
    <t>บัญชีค่าครุภัณฑ์</t>
  </si>
  <si>
    <t>บัญชีเงินรับฝาก-เงินมัดจำประกันสัญญา</t>
  </si>
  <si>
    <t>เลขที่ 092-5-00007-8 (กระแสรายวัน)</t>
  </si>
  <si>
    <t>บัญชีภาษี หัก ณ ที่จ่าย</t>
  </si>
  <si>
    <r>
      <t>คำอธิบาย</t>
    </r>
    <r>
      <rPr>
        <b/>
        <sz val="16"/>
        <rFont val="AngsanaUPC"/>
        <family val="1"/>
      </rPr>
      <t xml:space="preserve"> เพื่อบันทึก</t>
    </r>
  </si>
  <si>
    <t>บัญชีเงินรายรับ</t>
  </si>
  <si>
    <t>ภาษีมูลค่าเพิ่ม (1 ใน 9)</t>
  </si>
  <si>
    <t xml:space="preserve">บัญชีรายได้เบ็ดเตล็ดอื่น ๆ </t>
  </si>
  <si>
    <t xml:space="preserve">                      ใบผ่านรายการบัญชีมาตรฐาน</t>
  </si>
  <si>
    <t xml:space="preserve"> -</t>
  </si>
  <si>
    <t>-</t>
  </si>
  <si>
    <t>ใบผ่านรายการบัญชีทั่วไป</t>
  </si>
  <si>
    <r>
      <t xml:space="preserve">เครดิต </t>
    </r>
    <r>
      <rPr>
        <sz val="16"/>
        <rFont val="AngsanaUPC"/>
        <family val="1"/>
      </rPr>
      <t>บัญชีเงินฝากธนาคาร ธกส.</t>
    </r>
  </si>
  <si>
    <t>021</t>
  </si>
  <si>
    <t>022</t>
  </si>
  <si>
    <r>
      <t xml:space="preserve">เดบิต  </t>
    </r>
    <r>
      <rPr>
        <sz val="16"/>
        <rFont val="AngsanaUPC"/>
        <family val="1"/>
      </rPr>
      <t xml:space="preserve">บัญชีเงินฝากธนาคาร กรุงไทย </t>
    </r>
  </si>
  <si>
    <t xml:space="preserve">โอนเงินฝากกระแสรายวัน ธนาคาร ธกส. เข้าบัญชีกระแสรายวัน ธนาคารกรุงไทย เพื่อจ่ายเงินเดือนพนักงานส่วนตำบล </t>
  </si>
  <si>
    <t>งบทดลอง</t>
  </si>
  <si>
    <t>เดบิต</t>
  </si>
  <si>
    <t>ประจำปีงบประมาณ พ.ศ. 2555</t>
  </si>
  <si>
    <t>DR</t>
  </si>
  <si>
    <t>CR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</si>
  <si>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</si>
  <si>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</si>
  <si>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</si>
  <si>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</si>
  <si>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</si>
  <si>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</si>
  <si>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</si>
  <si>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</si>
  <si>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ที่ดินและสิ่งก่อสร้าง</t>
  </si>
  <si>
    <t>เงินสะสม</t>
  </si>
  <si>
    <t>เงินอุดหนุนเฉพาะกิจ</t>
  </si>
  <si>
    <t>ภาษี หัก ณ ที่จ่าย</t>
  </si>
  <si>
    <t>เงินมัดจำประกันสัญญา</t>
  </si>
  <si>
    <t>เงินฝากธนาคาร 092-5-00007-8</t>
  </si>
  <si>
    <t>เงินฝากธนาคาร 802-6-01889-3</t>
  </si>
  <si>
    <t>เงินฝากธนาคาร 092-2-70585-3</t>
  </si>
  <si>
    <t>เงินฝากธนาคาร 092-2-71715-9</t>
  </si>
  <si>
    <t>บัญชีค่าภาคหลวงปิโตรเลียม</t>
  </si>
  <si>
    <t>บัญชีเงินรับฝาก-เงินทุนเศรษฐกิจชุมชน</t>
  </si>
  <si>
    <t>บัญชีค่าที่ดินและสิ่งก่อสร้าง</t>
  </si>
  <si>
    <t>เงินอุดหนุนทั่วไประบุวัตถุประสงค์</t>
  </si>
  <si>
    <t>ประเภท</t>
  </si>
  <si>
    <t>รายละเอียด</t>
  </si>
  <si>
    <t>ประมาณการ</t>
  </si>
  <si>
    <t>ภาษีที่รัฐบาลจัดสรร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</si>
  <si>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</si>
  <si>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</si>
  <si>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</si>
  <si>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</si>
  <si>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รวม</t>
  </si>
  <si>
    <t>ภาษีมูลค่าเพิ่ม (พ.ร.บ. กำหนดแผนฯ)</t>
  </si>
  <si>
    <t>ภาษีมูลค่าเพิ่ม (1ใน9)</t>
  </si>
  <si>
    <t xml:space="preserve">ภาษีธุรกิจเฉพาะ </t>
  </si>
  <si>
    <t>ภาษีสุรา</t>
  </si>
  <si>
    <t>ภาษีสรรพาสามิต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</si>
  <si>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</si>
  <si>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</si>
  <si>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ค่าธรรมเนียมจดทะเบียนสิทธิและนิติกรรมที่ดิน</t>
  </si>
  <si>
    <t>อากรประทานบัตรและอาชญาบัตรประมง</t>
  </si>
  <si>
    <t>ค่าธรรมเนียมเกี่ยวกับใบอนุญาตการพนัน</t>
  </si>
  <si>
    <t>ค่าธรรมเนียมขนและเก็บขยะมูลฝอย</t>
  </si>
  <si>
    <t>ค่าใบอนุญาตเกี่ยวกับการควบคุมอาคาร</t>
  </si>
  <si>
    <t>ค่าปรับผู้กระทำผิดกฎหมายจราจรทางบก</t>
  </si>
  <si>
    <t>ค่าปรับการผิดสัญญา (ค่าปรับอื่น)</t>
  </si>
  <si>
    <t>ค่าธรรมเนียมจดทะเบียนพาณิชย์</t>
  </si>
  <si>
    <t>ค่าธรรมเนียมอื่น ๆ (ขุดดินหรือถมดิน)</t>
  </si>
  <si>
    <t>ดอกเบี้ย</t>
  </si>
  <si>
    <t>รายได้จากสาธารณูปโภคและการพาณิชย์</t>
  </si>
  <si>
    <t>ค่าขายแบบแปลน</t>
  </si>
  <si>
    <t xml:space="preserve">รายได้เบ็ดเตล็ดอื่น ๆ </t>
  </si>
  <si>
    <t>เงินอุดหนุนทั่วไป (อบต.)</t>
  </si>
  <si>
    <t>เงินอุดหนุนทั่วไป ระบุวัตถุประสงค์</t>
  </si>
  <si>
    <t>เงินอุดหนุนเฉพาะกิจ - กรมการปกครอง</t>
  </si>
  <si>
    <t>จำนวนเงินรวมทั้งสิ้น</t>
  </si>
  <si>
    <t>หมวดภาษีอากรจัดเก็บเอง</t>
  </si>
  <si>
    <t>รายได้จากทรัพย์สิน</t>
  </si>
  <si>
    <t>รายได้จากสาธารณูปโภค</t>
  </si>
  <si>
    <t>หมวดรายได้เบ็ดเตล็ด</t>
  </si>
  <si>
    <t>รายรับจากเงินอุดหนุน</t>
  </si>
  <si>
    <t>เอามาจากใบผ่านมาตรฐาน 3</t>
  </si>
  <si>
    <t>รายละเอียดประกอบงบทดลอง รายงานรับ - จ่าย เงินสด</t>
  </si>
  <si>
    <t>ภาษีหัก ณ ที่จ่าย</t>
  </si>
  <si>
    <t xml:space="preserve">เงินมัดจำประกันสัญญา </t>
  </si>
  <si>
    <t>เงินส่วนลด 6%</t>
  </si>
  <si>
    <t>เงินค่าใช้จ่าย 5%</t>
  </si>
  <si>
    <t>เงินอุดหนุนศูนย์ข้อมูลข่าวสารระดับอำเภอ</t>
  </si>
  <si>
    <t>ยอดยกมา</t>
  </si>
  <si>
    <t>คงเหลือ</t>
  </si>
  <si>
    <t>เอามาจากแยกประเภท</t>
  </si>
  <si>
    <t>เงินมัดจำประกันมาตรน้ำ</t>
  </si>
  <si>
    <t xml:space="preserve">     องค์การบริหารส่วนตำบลหูล่อง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</si>
  <si>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</si>
  <si>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</si>
  <si>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</si>
  <si>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</si>
  <si>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</t>
  </si>
  <si>
    <t>บาท</t>
  </si>
  <si>
    <t>บัญชี</t>
  </si>
  <si>
    <t>ภาษีอากร</t>
  </si>
  <si>
    <t>ค่าธรรมเนียม ค่าปรับและใบอนุญาต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</si>
  <si>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</si>
  <si>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</si>
  <si>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</si>
  <si>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</si>
  <si>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</si>
  <si>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</si>
  <si>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</si>
  <si>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</si>
  <si>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441002</t>
  </si>
  <si>
    <t>300000</t>
  </si>
  <si>
    <t>441000</t>
  </si>
  <si>
    <t>รวมรายรับ</t>
  </si>
  <si>
    <t>รายจ่าย</t>
  </si>
  <si>
    <t>510000</t>
  </si>
  <si>
    <t>520000</t>
  </si>
  <si>
    <t>220600</t>
  </si>
  <si>
    <t>531000</t>
  </si>
  <si>
    <t>532000</t>
  </si>
  <si>
    <t>533000</t>
  </si>
  <si>
    <t>534000</t>
  </si>
  <si>
    <t>561000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</si>
  <si>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</si>
  <si>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</si>
  <si>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</si>
  <si>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</si>
  <si>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</si>
  <si>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เงินรับฝาก (หมายเหตุ 2)</t>
  </si>
  <si>
    <t>230100</t>
  </si>
  <si>
    <t>รายจ่ายค้างจ่าย</t>
  </si>
  <si>
    <t>210400</t>
  </si>
  <si>
    <t>รายจ่ายรอจ่าย</t>
  </si>
  <si>
    <t>210500</t>
  </si>
  <si>
    <t>จ่ายขาดเงินสะสม</t>
  </si>
  <si>
    <t>รวมรายจ่าย</t>
  </si>
  <si>
    <t xml:space="preserve"> สูงกว่า</t>
  </si>
  <si>
    <t>รายรับ                                   รายจ่าย</t>
  </si>
  <si>
    <t>(ต่ำกว่า)</t>
  </si>
  <si>
    <t>ยอดยกไป</t>
  </si>
  <si>
    <t>รายละเอียดประกอบงบรับ-จ่าย (จ่าย)</t>
  </si>
  <si>
    <t>แยกประเภท</t>
  </si>
  <si>
    <t>เอาเฉพาะเดบิตของเดือน</t>
  </si>
  <si>
    <t xml:space="preserve">       (ลงชื่อ)………………………..                    (ลงชื่อ)……………………..…                      (ลงชื่อ)………………………..</t>
  </si>
  <si>
    <t>ต้องเป็นยอดที่ปรับปรุงแล้ว</t>
  </si>
  <si>
    <t xml:space="preserve">      อำเภอปากพนัง    จังหวัดนครศรีธรรมราช</t>
  </si>
  <si>
    <t>ธนาคาร  ธกส.  สาขา  ปากพนัง</t>
  </si>
  <si>
    <t>งบกระทบยอดเงินฝากธนาคาร</t>
  </si>
  <si>
    <t>เลขที่บัญชี  092-2-70585-3</t>
  </si>
  <si>
    <r>
      <t>บวก</t>
    </r>
    <r>
      <rPr>
        <sz val="16"/>
        <rFont val="Angsana New"/>
        <family val="1"/>
      </rPr>
      <t xml:space="preserve"> : เงินฝากระหว่างทาง</t>
    </r>
  </si>
  <si>
    <t>วันที่ลงบัญชี</t>
  </si>
  <si>
    <t>วันที่ฝากธนาคาร</t>
  </si>
  <si>
    <t>จำนวนเงิน</t>
  </si>
  <si>
    <t xml:space="preserve"> ............................</t>
  </si>
  <si>
    <t>..........................</t>
  </si>
  <si>
    <t>...........................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</si>
  <si>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</si>
  <si>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</si>
  <si>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</si>
  <si>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>4236358</t>
  </si>
  <si>
    <t>4236370</t>
  </si>
  <si>
    <t>4326373</t>
  </si>
  <si>
    <r>
      <t>บวก</t>
    </r>
    <r>
      <rPr>
        <sz val="16"/>
        <rFont val="Angsana New"/>
        <family val="1"/>
      </rPr>
      <t xml:space="preserve"> : หรือ (</t>
    </r>
    <r>
      <rPr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>) รายการกระทบยอดอื่นๆ</t>
    </r>
  </si>
  <si>
    <t>………………..</t>
  </si>
  <si>
    <t>ผู้จัดทำ</t>
  </si>
  <si>
    <t>ผู้ตรวจสอบ</t>
  </si>
  <si>
    <r>
      <t>รายรับ</t>
    </r>
    <r>
      <rPr>
        <b/>
        <sz val="16"/>
        <color indexed="10"/>
        <rFont val="Angsana New"/>
        <family val="1"/>
      </rPr>
      <t xml:space="preserve"> (หมายเหตุ 1)</t>
    </r>
  </si>
  <si>
    <t>เงินสด</t>
  </si>
  <si>
    <t>ครุภัณฑ์</t>
  </si>
  <si>
    <t>ชื่อบัญชี</t>
  </si>
  <si>
    <t xml:space="preserve">เงินฝากกระแสรายวัน ธกส. เลขที่ 092-5-00007-8 </t>
  </si>
  <si>
    <t>เงินฝากออมทรัพย์ ธกส. เลขที่ 092-2-70585-3</t>
  </si>
  <si>
    <t>เงินฝากออมทรัพย์ เศรษฐกิจชุมชน ธกส.  เลขที่ 092-2-71715-9</t>
  </si>
  <si>
    <t>เงินฝากกระแสรายวัน ธนาคารกรุงไทย 802-6-01889-3</t>
  </si>
  <si>
    <t>รายจ่ายอื่น ๆ</t>
  </si>
  <si>
    <t>ค่าใช้จ่าย 5%</t>
  </si>
  <si>
    <t>เงินทุนเศรษฐกิจชุมชน</t>
  </si>
  <si>
    <t>เงินอุดหนุนศูนย์รวมข้อมูลข่าวสาร</t>
  </si>
  <si>
    <t>เงินประกันมาตรน้ำประปา</t>
  </si>
  <si>
    <t>ค่าขายแบบแปลนไทยเข้มแข็ง</t>
  </si>
  <si>
    <t>ใบอนุญาตเกี่ยวกับการควบคุมอาคาร</t>
  </si>
  <si>
    <t>ทุนสำรองเงินสะสม</t>
  </si>
  <si>
    <t>ค่าภาษีโรงเรือนและที่ดิน</t>
  </si>
  <si>
    <t>ค่าภาษีป้าย</t>
  </si>
  <si>
    <t>ค่าภาษีบำรุงท้องที่</t>
  </si>
  <si>
    <t>ภาษีมูลค่าเพิ่ม (พ.ร.บ.กำหนดแผนฯ)</t>
  </si>
  <si>
    <t>ค่าภาษีสุรา</t>
  </si>
  <si>
    <t>ค่าภาษีสรรพสามิต</t>
  </si>
  <si>
    <t>ค่าภาษีธุรกิจเฉพาะ</t>
  </si>
  <si>
    <t>ค่าภาคหลวงป่าไม้</t>
  </si>
  <si>
    <t>เงินอุดหนุนค้างจ่าย</t>
  </si>
  <si>
    <t>เงินอุดหนุน (ตามงบ)</t>
  </si>
  <si>
    <t>ยอดรวม เดบิต</t>
  </si>
  <si>
    <t>ยอดรวมเครดิต</t>
  </si>
  <si>
    <t>รับ (Cr.)</t>
  </si>
  <si>
    <t>จ่าย (Dr.)</t>
  </si>
  <si>
    <t>คีย์เอง</t>
  </si>
  <si>
    <t>ลูกหนี้เงินยืมงบประมาณ</t>
  </si>
  <si>
    <t>บัญชีเงินอุดหนุน</t>
  </si>
  <si>
    <t>บัญชีเงินรับฝาก - ภาษี หัก ณ ที่จ่าย</t>
  </si>
  <si>
    <t>บัญชีเงินรับฝาก - เงินมัดจำประกันสัญญา</t>
  </si>
  <si>
    <t>บัญชีใบอนุญาตเกี่ยวกับการควบคุมอาคาร</t>
  </si>
  <si>
    <t>บัญชีค่าภาษีป้าย</t>
  </si>
  <si>
    <t>บัญชีค่าภาษีบำรุงท้องที่</t>
  </si>
  <si>
    <t>บัญชีค่าปรับ พ.ร.บ.จราจร</t>
  </si>
  <si>
    <t>บัญชีค่าปรับผิดสัญญา</t>
  </si>
  <si>
    <t>บัญชีภาษีมูลค่าเพิ่ม (1 ใน 9)</t>
  </si>
  <si>
    <t>บัญชีค่าภาษีสุรา</t>
  </si>
  <si>
    <t>บัญชีค่าภาษีสรรพสามิต</t>
  </si>
  <si>
    <t>บัญชีค่าภาคหลวงแร่</t>
  </si>
  <si>
    <t>บัญชีเงินรับฝาก-อุดหนุนทั่วไประบุวัตถุประสงค์</t>
  </si>
  <si>
    <t>บัญชีค่าธรรมเนียมในการรับแจ้งการขุดดินและถมดิน</t>
  </si>
  <si>
    <t xml:space="preserve">          ยอดรวมเท่ากับใบผ่านทั่วไป (สิ้นเดือน)1</t>
  </si>
  <si>
    <t xml:space="preserve">          ใบผ่านทั่วไป (สิ้นเดือน) 2</t>
  </si>
  <si>
    <t>ยอดคงเหลือ</t>
  </si>
  <si>
    <t xml:space="preserve">เงินรับฝาก </t>
  </si>
  <si>
    <t>รายรับ</t>
  </si>
  <si>
    <t>หมายเหตุ</t>
  </si>
  <si>
    <t>บัญชีภาษีมูลค่าเพิ่ม (1ใน9)</t>
  </si>
  <si>
    <t>บัญชีภาษีสุรา</t>
  </si>
  <si>
    <t>เอามาจากรายละเอียดเงินรายรับ</t>
  </si>
  <si>
    <t>เอามาเฉพาะรับยอดรายละเอียดเงินรับฝาก</t>
  </si>
  <si>
    <t>เอามาจากแยกประเภทเฉพาะเดบิต</t>
  </si>
  <si>
    <t>ยอดต้องตรงกับรายละเอียดเงินรายรับและใบผ่าน3</t>
  </si>
  <si>
    <t>เพิ่มยอดเมื่อยืมเงิน</t>
  </si>
  <si>
    <t>ยอดยกมา-(ต่ำกว่า) ยอดยกไปต้องเท่าบัญชีเงินฝาก3บัญชี</t>
  </si>
  <si>
    <t>รายรับสูงกว่ารายจ่ายจนถึงปัจจุบัน</t>
  </si>
  <si>
    <t>รายรับต่ำกว่ารายจ่าย</t>
  </si>
  <si>
    <t>โอนเพิ่ม</t>
  </si>
  <si>
    <t>โอนลด</t>
  </si>
  <si>
    <t>4236435</t>
  </si>
  <si>
    <t xml:space="preserve">       ตำแหน่ง   หัวหน้าส่วนการคลัง</t>
  </si>
  <si>
    <t xml:space="preserve">                                                                                              องค์การบริหารส่วนตำบลหูล่อง</t>
  </si>
  <si>
    <t xml:space="preserve"> รายรับ (หมายเหตุ 1)</t>
  </si>
  <si>
    <t>เอามาจากแยกประเภทเพิ่มยอดเมื่อรับคืนเงินยืม Cr.</t>
  </si>
  <si>
    <t>รายการปิดบัญชีในสมุดรายวันจ่าย ประจำเดือน สิงหาคม 2555</t>
  </si>
  <si>
    <t>ดูจากแยกประเภท</t>
  </si>
  <si>
    <t xml:space="preserve">  ตำแหน่ง   นักวิชาการเงินและบัญชี</t>
  </si>
  <si>
    <t>บัญชีแยกประเภท  ประจำเดือน กันยายน  2555</t>
  </si>
  <si>
    <t>ซ่อน</t>
  </si>
  <si>
    <t xml:space="preserve">                   (นางสาวพนิดา  ขนานชี)                              (นายฐิตติพงศ์  คงช่วย)                                    (นายฐิตติพงศ์  คงช่วย)</t>
  </si>
  <si>
    <t xml:space="preserve">                    หัวหน้าส่วนการคลัง                             ปลัดองค์การบริหารส่วนตำบล          ปลัดองค์การบริหารส่วนตำบล ปฏิบัติหน้าที่                     </t>
  </si>
  <si>
    <t xml:space="preserve">                                                  นายกองค์การบริหารส่วนตำบลหูล่อง</t>
  </si>
  <si>
    <t>ลูกหนี้ภาษีค่าน้ำประปา</t>
  </si>
  <si>
    <t>ลูกหนี้ภาษีบำรุงท้องที่</t>
  </si>
  <si>
    <t>ลูกหนี้ค่าน้ำประปา</t>
  </si>
  <si>
    <t>ใบผ่านมาตรฐาน 2</t>
  </si>
  <si>
    <t>7361634</t>
  </si>
  <si>
    <t>7361635</t>
  </si>
  <si>
    <t>7361641</t>
  </si>
  <si>
    <t>ตามบัญชีเงินฝากออมทรัยพ์ สมุดบัญชี</t>
  </si>
  <si>
    <t>รวมเดือนนี้</t>
  </si>
  <si>
    <t>รวมทั้งสิ้น</t>
  </si>
  <si>
    <t>บัญชีเงินสะสม</t>
  </si>
  <si>
    <t>บัญชีเงินสด</t>
  </si>
  <si>
    <t>บัญชีลูกหนี้ภาษีบำรุงท้องที่</t>
  </si>
  <si>
    <t>บัญชีรายจ่ายค้างจ่าย</t>
  </si>
  <si>
    <t>เงินกองทุนโครงการเศรษฐกิจชุมชน</t>
  </si>
  <si>
    <t>เลขที่  3/2556</t>
  </si>
  <si>
    <t>วันที่  31 ตุลาคม 2555</t>
  </si>
  <si>
    <r>
      <t xml:space="preserve">ปิดบัญชีจากการเขียนเช็คสั่งจ่ายจากบัญชีเงินฝากออมทรัพย์เข้าบัญชีกระแสรายวัน ประจำเดือน </t>
    </r>
    <r>
      <rPr>
        <b/>
        <sz val="16"/>
        <rFont val="AngsanaUPC"/>
        <family val="1"/>
      </rPr>
      <t xml:space="preserve">ตุลาคม </t>
    </r>
    <r>
      <rPr>
        <sz val="16"/>
        <rFont val="AngsanaUPC"/>
        <family val="1"/>
      </rPr>
      <t xml:space="preserve"> 2555</t>
    </r>
  </si>
  <si>
    <t xml:space="preserve">               วันที่  31 ตุลาคม  2555</t>
  </si>
  <si>
    <t xml:space="preserve">                  เลขที่  4/2555</t>
  </si>
  <si>
    <r>
      <t xml:space="preserve"> ประจำเดือน </t>
    </r>
    <r>
      <rPr>
        <b/>
        <sz val="16"/>
        <rFont val="AngsanaUPC"/>
        <family val="1"/>
      </rPr>
      <t>ตุลาคม</t>
    </r>
    <r>
      <rPr>
        <sz val="16"/>
        <rFont val="AngsanaUPC"/>
        <family val="1"/>
      </rPr>
      <t xml:space="preserve">  2555</t>
    </r>
  </si>
  <si>
    <t>เลขที่  01/01/56</t>
  </si>
  <si>
    <t>วันที่  31 ตุลาคม  2555</t>
  </si>
  <si>
    <t>วันที่  31  ตุลาคม  2555</t>
  </si>
  <si>
    <t>บัญชีลูกหนี้เงินยืมเงินงบประมาณ</t>
  </si>
  <si>
    <t>บัญชีเงินรายรับ-ค่าปรับผิดสัญญา</t>
  </si>
  <si>
    <t>เงินรายรับ-ค่าปรับผิดสัญญา</t>
  </si>
  <si>
    <r>
      <t xml:space="preserve">ปิดบัญชีจากสมุดเงินสดจ่ายไปเข้าบัญชีแยกประเภทที่เกี่ยวข้อง ประจำเดือน </t>
    </r>
    <r>
      <rPr>
        <b/>
        <sz val="16"/>
        <rFont val="AngsanaUPC"/>
        <family val="1"/>
      </rPr>
      <t xml:space="preserve">ตุลาคม </t>
    </r>
    <r>
      <rPr>
        <sz val="16"/>
        <rFont val="AngsanaUPC"/>
        <family val="1"/>
      </rPr>
      <t xml:space="preserve"> 2555</t>
    </r>
  </si>
  <si>
    <r>
      <t xml:space="preserve">ปิดบัญชีจากสมุดเงินสดรับไปเข้าบัญชีแยกประเภทที่เกี่ยวข้อง ประจำเดือน </t>
    </r>
    <r>
      <rPr>
        <b/>
        <sz val="16"/>
        <rFont val="AngsanaUPC"/>
        <family val="1"/>
      </rPr>
      <t>ตุลาคม</t>
    </r>
    <r>
      <rPr>
        <sz val="16"/>
        <rFont val="AngsanaUPC"/>
        <family val="1"/>
      </rPr>
      <t xml:space="preserve">  2555</t>
    </r>
  </si>
  <si>
    <r>
      <t xml:space="preserve">รายการจากทะเบียนรายรับไปเข้าบัญชีแยกประเภทที่เกี่ยวข้อง ประจำเดือน </t>
    </r>
    <r>
      <rPr>
        <b/>
        <sz val="16"/>
        <rFont val="AngsanaUPC"/>
        <family val="1"/>
      </rPr>
      <t>ตุลาคม</t>
    </r>
    <r>
      <rPr>
        <sz val="16"/>
        <rFont val="AngsanaUPC"/>
        <family val="1"/>
      </rPr>
      <t xml:space="preserve">  2555</t>
    </r>
  </si>
  <si>
    <t>บัญชีดอกเบี้ยเงินฝากธนาคาร</t>
  </si>
  <si>
    <t>เลขที่ 03/01/56</t>
  </si>
  <si>
    <t>เลขที่  02/01/56</t>
  </si>
  <si>
    <t>บัญชีค่าปรับการผิดสัญญา</t>
  </si>
  <si>
    <t>ค่าปรับผ้กระทำผิดกฎหมายจราจรทางบก</t>
  </si>
  <si>
    <t>ค่าปรับการผิดสัญญา (ค่าปรับอื่น ๆ)</t>
  </si>
  <si>
    <t>ดอกเบี้ยเงินฝากธนาคาร</t>
  </si>
  <si>
    <t>เงินอุดหนุนทั่วไประบุวัตถุประสงค์ (เงิน</t>
  </si>
  <si>
    <t>เงินฝากกระแสรายวัน ธ.ก.ส. 092-5-00007-8</t>
  </si>
  <si>
    <t>110202</t>
  </si>
  <si>
    <t>ณ วันที่  31 ตุลาคม 2555</t>
  </si>
  <si>
    <t>ต.ค. - พ.ย. 55</t>
  </si>
  <si>
    <t>ต.ค. 55</t>
  </si>
  <si>
    <t>พ.ย. 55</t>
  </si>
  <si>
    <t>ต.ค. -ธ.ค. 55</t>
  </si>
  <si>
    <t>ธ.ค. 55</t>
  </si>
  <si>
    <t>ต.ค. 55 - ม.ค. 56</t>
  </si>
  <si>
    <t>ม.ค. 56</t>
  </si>
  <si>
    <t>ต.ค. 55 - ก.พ. 56</t>
  </si>
  <si>
    <t>ก.พ.</t>
  </si>
  <si>
    <t>1 ต.ค.-31 ต.ค. 55</t>
  </si>
  <si>
    <t>ค่าภาคหลวงและค่าธรรมเนียมป่าไม้</t>
  </si>
  <si>
    <t>ค่าธรรมเนียมใบรับแจ้งการขุดดินหรือถมดิน</t>
  </si>
  <si>
    <t>ค่าใบอนุญาตรับทำการเก็บขนสิ่งปฏิกูลและมูลฝอย</t>
  </si>
  <si>
    <t xml:space="preserve">                                                                           ประกอบประมาณการรายรับประจำปีงบประมาณ พ.ศ. 2556                           รายรับ (หมายเหตุ 1)                  </t>
  </si>
  <si>
    <t>ณ วันที่ 1 - 31 ตุลาคม 2555</t>
  </si>
  <si>
    <t xml:space="preserve">                                                                         องค์การบริหารส่วนตำบลหูล่อง                        เงินรับฝาก   (หมายเลข 2)</t>
  </si>
  <si>
    <t>เงินรับฝาก   (หมายเหตุ 2)</t>
  </si>
  <si>
    <t>110602</t>
  </si>
  <si>
    <t xml:space="preserve">                                 ประจำเดือน  ตุลาคม  พ.ศ. 2555</t>
  </si>
  <si>
    <t xml:space="preserve">ปีงบประมาณ  2556                                                      </t>
  </si>
  <si>
    <t>ยอดคงเหลือตามรายงานธนาคาร   ณ  วันที่  31 ตุลาคม  2555</t>
  </si>
  <si>
    <t>ยอดคงเหลือตามบัญชี  ณ  วันที่  31 ตุลาคม  2555</t>
  </si>
  <si>
    <t>(ลงชื่อ)………….......................…..วันที่ 5 พฤศจิกายน 2555</t>
  </si>
  <si>
    <t>(ลงชื่อ)……....................……………..วันที่  5  พฤศจิกายน  2555</t>
  </si>
  <si>
    <t>เอามาจากแยกประเภทเท่านั้น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</si>
</sst>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"/>
    <numFmt numFmtId="199" formatCode="#,##0.000000000"/>
    <numFmt numFmtId="200" formatCode="_-* #,##0.000_-;\-* #,##0.000_-;_-* &quot;-&quot;??_-;_-@_-"/>
    <numFmt numFmtId="201" formatCode="00"/>
    <numFmt numFmtId="202" formatCode="_-* #,##0.0000_-;\-* #,##0.0000_-;_-* &quot;-&quot;??_-;_-@_-"/>
    <numFmt numFmtId="203" formatCode="_00"/>
    <numFmt numFmtId="204" formatCode="00.0"/>
    <numFmt numFmtId="205" formatCode="00.00"/>
    <numFmt numFmtId="206" formatCode="_(* #,##0_);_(* \(#,##0\);_(* &quot;-&quot;??_);_(@_)"/>
    <numFmt numFmtId="207" formatCode="_(* #,##0.00_);_(* \(#,##0.00\);_(* &quot;-&quot;??_);_(@_)"/>
    <numFmt numFmtId="208" formatCode="#\ ?/2"/>
    <numFmt numFmtId="209" formatCode="#,##0.00_ ;\-#,##0.00\ "/>
    <numFmt numFmtId="210" formatCode="_(* #,##0.0_);_(* \(#,##0.0\);_(* &quot;-&quot;??_);_(@_)"/>
    <numFmt numFmtId="211" formatCode="mmm\-yyyy"/>
    <numFmt numFmtId="212" formatCode="#,##0.0"/>
    <numFmt numFmtId="213" formatCode="00\l"/>
    <numFmt numFmtId="214" formatCode="00.0\l"/>
    <numFmt numFmtId="215" formatCode="00.00\l"/>
    <numFmt numFmtId="216" formatCode="00.000\l"/>
  </numFmts>
  <fonts count="39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b/>
      <sz val="18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b/>
      <sz val="16"/>
      <name val="Angsana New"/>
      <family val="1"/>
    </font>
    <font>
      <sz val="16"/>
      <color indexed="10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4"/>
      <name val="Arial"/>
      <family val="0"/>
    </font>
    <font>
      <sz val="14"/>
      <name val="Angsana New"/>
      <family val="1"/>
    </font>
    <font>
      <b/>
      <sz val="14"/>
      <color indexed="10"/>
      <name val="AngsanaUPC"/>
      <family val="1"/>
    </font>
    <font>
      <b/>
      <sz val="18"/>
      <name val="Angsana New"/>
      <family val="1"/>
    </font>
    <font>
      <b/>
      <sz val="16"/>
      <name val="Browallia New"/>
      <family val="2"/>
    </font>
    <font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6"/>
      <color indexed="10"/>
      <name val="Angsana New"/>
      <family val="1"/>
    </font>
    <font>
      <b/>
      <sz val="18"/>
      <color indexed="10"/>
      <name val="AngsanaUPC"/>
      <family val="1"/>
    </font>
    <font>
      <b/>
      <sz val="16"/>
      <color indexed="10"/>
      <name val="Browallia New"/>
      <family val="2"/>
    </font>
    <font>
      <sz val="10"/>
      <color indexed="10"/>
      <name val="Arial"/>
      <family val="0"/>
    </font>
    <font>
      <sz val="20"/>
      <name val="Angsana New"/>
      <family val="1"/>
    </font>
    <font>
      <u val="single"/>
      <sz val="16"/>
      <name val="Angsana New"/>
      <family val="1"/>
    </font>
    <font>
      <b/>
      <u val="single"/>
      <sz val="16"/>
      <color indexed="10"/>
      <name val="Angsana New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 New"/>
      <family val="1"/>
    </font>
    <font>
      <b/>
      <sz val="14"/>
      <color indexed="10"/>
      <name val="Angsana New"/>
      <family val="1"/>
    </font>
    <font>
      <sz val="16"/>
      <color indexed="10"/>
      <name val="Angsana New"/>
      <family val="1"/>
    </font>
    <font>
      <b/>
      <sz val="12"/>
      <name val="Arial"/>
      <family val="2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0"/>
    </font>
    <font>
      <b/>
      <sz val="16"/>
      <color indexed="17"/>
      <name val="Angsana New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ck">
        <color indexed="14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ck">
        <color indexed="14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ck">
        <color indexed="14"/>
      </left>
      <right style="thin"/>
      <top style="thick">
        <color indexed="14"/>
      </top>
      <bottom style="hair"/>
    </border>
    <border>
      <left style="thick">
        <color indexed="14"/>
      </left>
      <right style="thin"/>
      <top style="hair"/>
      <bottom style="hair"/>
    </border>
    <border>
      <left style="thick">
        <color indexed="14"/>
      </left>
      <right style="thin"/>
      <top style="hair"/>
      <bottom style="thick">
        <color indexed="14"/>
      </bottom>
    </border>
    <border>
      <left style="thick">
        <color indexed="10"/>
      </left>
      <right style="thin"/>
      <top style="hair"/>
      <bottom style="hair"/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8" fontId="1" fillId="0" borderId="0" xfId="15" applyNumberFormat="1" applyFont="1" applyAlignment="1">
      <alignment/>
    </xf>
    <xf numFmtId="188" fontId="1" fillId="0" borderId="0" xfId="15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88" fontId="1" fillId="0" borderId="1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8" fontId="1" fillId="0" borderId="2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88" fontId="1" fillId="0" borderId="0" xfId="15" applyNumberFormat="1" applyFont="1" applyBorder="1" applyAlignment="1">
      <alignment/>
    </xf>
    <xf numFmtId="188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188" fontId="1" fillId="0" borderId="6" xfId="15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188" fontId="1" fillId="0" borderId="9" xfId="15" applyNumberFormat="1" applyFont="1" applyBorder="1" applyAlignment="1">
      <alignment horizontal="center"/>
    </xf>
    <xf numFmtId="188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8" fontId="1" fillId="0" borderId="10" xfId="15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88" fontId="1" fillId="0" borderId="12" xfId="15" applyNumberFormat="1" applyFont="1" applyBorder="1" applyAlignment="1">
      <alignment/>
    </xf>
    <xf numFmtId="188" fontId="1" fillId="0" borderId="3" xfId="15" applyNumberFormat="1" applyFont="1" applyBorder="1" applyAlignment="1">
      <alignment/>
    </xf>
    <xf numFmtId="49" fontId="1" fillId="0" borderId="3" xfId="15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88" fontId="4" fillId="0" borderId="6" xfId="15" applyNumberFormat="1" applyFont="1" applyBorder="1" applyAlignment="1">
      <alignment/>
    </xf>
    <xf numFmtId="188" fontId="4" fillId="0" borderId="5" xfId="15" applyNumberFormat="1" applyFont="1" applyBorder="1" applyAlignment="1">
      <alignment/>
    </xf>
    <xf numFmtId="188" fontId="4" fillId="0" borderId="10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188" fontId="4" fillId="0" borderId="11" xfId="15" applyNumberFormat="1" applyFont="1" applyBorder="1" applyAlignment="1">
      <alignment horizontal="left"/>
    </xf>
    <xf numFmtId="188" fontId="1" fillId="0" borderId="10" xfId="15" applyNumberFormat="1" applyFont="1" applyBorder="1" applyAlignment="1">
      <alignment horizontal="center"/>
    </xf>
    <xf numFmtId="188" fontId="1" fillId="0" borderId="3" xfId="15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88" fontId="4" fillId="0" borderId="5" xfId="15" applyNumberFormat="1" applyFont="1" applyBorder="1" applyAlignment="1">
      <alignment horizontal="left"/>
    </xf>
    <xf numFmtId="188" fontId="1" fillId="0" borderId="0" xfId="15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88" fontId="1" fillId="0" borderId="3" xfId="15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3" fontId="1" fillId="0" borderId="10" xfId="15" applyFont="1" applyBorder="1" applyAlignment="1">
      <alignment/>
    </xf>
    <xf numFmtId="43" fontId="1" fillId="0" borderId="2" xfId="15" applyFont="1" applyBorder="1" applyAlignment="1">
      <alignment horizontal="center"/>
    </xf>
    <xf numFmtId="43" fontId="4" fillId="0" borderId="7" xfId="15" applyFont="1" applyBorder="1" applyAlignment="1">
      <alignment horizontal="center"/>
    </xf>
    <xf numFmtId="0" fontId="1" fillId="0" borderId="9" xfId="0" applyFont="1" applyBorder="1" applyAlignment="1">
      <alignment/>
    </xf>
    <xf numFmtId="43" fontId="1" fillId="0" borderId="9" xfId="15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1" xfId="15" applyFont="1" applyBorder="1" applyAlignment="1">
      <alignment/>
    </xf>
    <xf numFmtId="43" fontId="4" fillId="0" borderId="14" xfId="15" applyFont="1" applyBorder="1" applyAlignment="1">
      <alignment/>
    </xf>
    <xf numFmtId="43" fontId="1" fillId="0" borderId="0" xfId="15" applyFont="1" applyAlignment="1">
      <alignment/>
    </xf>
    <xf numFmtId="0" fontId="4" fillId="0" borderId="0" xfId="0" applyFont="1" applyAlignment="1">
      <alignment horizontal="center"/>
    </xf>
    <xf numFmtId="188" fontId="1" fillId="0" borderId="0" xfId="15" applyNumberFormat="1" applyFont="1" applyAlignment="1">
      <alignment horizontal="right"/>
    </xf>
    <xf numFmtId="188" fontId="1" fillId="0" borderId="9" xfId="15" applyNumberFormat="1" applyFont="1" applyBorder="1" applyAlignment="1">
      <alignment horizontal="right"/>
    </xf>
    <xf numFmtId="188" fontId="1" fillId="0" borderId="10" xfId="15" applyNumberFormat="1" applyFont="1" applyBorder="1" applyAlignment="1">
      <alignment horizontal="right"/>
    </xf>
    <xf numFmtId="188" fontId="1" fillId="0" borderId="15" xfId="15" applyNumberFormat="1" applyFont="1" applyBorder="1" applyAlignment="1">
      <alignment/>
    </xf>
    <xf numFmtId="188" fontId="1" fillId="0" borderId="15" xfId="15" applyNumberFormat="1" applyFont="1" applyBorder="1" applyAlignment="1">
      <alignment horizontal="right"/>
    </xf>
    <xf numFmtId="201" fontId="1" fillId="0" borderId="1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201" fontId="1" fillId="0" borderId="9" xfId="0" applyNumberFormat="1" applyFont="1" applyBorder="1" applyAlignment="1">
      <alignment horizontal="center"/>
    </xf>
    <xf numFmtId="201" fontId="1" fillId="0" borderId="10" xfId="0" applyNumberFormat="1" applyFont="1" applyBorder="1" applyAlignment="1">
      <alignment horizontal="center"/>
    </xf>
    <xf numFmtId="43" fontId="4" fillId="0" borderId="15" xfId="15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49" fontId="16" fillId="0" borderId="16" xfId="0" applyNumberFormat="1" applyFont="1" applyBorder="1" applyAlignment="1">
      <alignment horizontal="center"/>
    </xf>
    <xf numFmtId="206" fontId="6" fillId="0" borderId="4" xfId="15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06" fontId="6" fillId="0" borderId="3" xfId="15" applyNumberFormat="1" applyFont="1" applyBorder="1" applyAlignment="1">
      <alignment/>
    </xf>
    <xf numFmtId="206" fontId="6" fillId="0" borderId="16" xfId="15" applyNumberFormat="1" applyFont="1" applyBorder="1" applyAlignment="1">
      <alignment/>
    </xf>
    <xf numFmtId="206" fontId="6" fillId="0" borderId="0" xfId="15" applyNumberFormat="1" applyFont="1" applyBorder="1" applyAlignment="1">
      <alignment/>
    </xf>
    <xf numFmtId="206" fontId="6" fillId="0" borderId="17" xfId="15" applyNumberFormat="1" applyFont="1" applyBorder="1" applyAlignment="1">
      <alignment/>
    </xf>
    <xf numFmtId="206" fontId="6" fillId="0" borderId="18" xfId="15" applyNumberFormat="1" applyFont="1" applyBorder="1" applyAlignment="1">
      <alignment/>
    </xf>
    <xf numFmtId="206" fontId="17" fillId="0" borderId="16" xfId="15" applyNumberFormat="1" applyFont="1" applyBorder="1" applyAlignment="1">
      <alignment horizontal="center"/>
    </xf>
    <xf numFmtId="206" fontId="6" fillId="0" borderId="10" xfId="15" applyNumberFormat="1" applyFont="1" applyBorder="1" applyAlignment="1">
      <alignment/>
    </xf>
    <xf numFmtId="206" fontId="6" fillId="0" borderId="10" xfId="15" applyNumberFormat="1" applyFont="1" applyBorder="1" applyAlignment="1">
      <alignment horizontal="center"/>
    </xf>
    <xf numFmtId="206" fontId="17" fillId="0" borderId="10" xfId="15" applyNumberFormat="1" applyFont="1" applyBorder="1" applyAlignment="1">
      <alignment horizontal="center"/>
    </xf>
    <xf numFmtId="201" fontId="6" fillId="0" borderId="10" xfId="15" applyNumberFormat="1" applyFont="1" applyBorder="1" applyAlignment="1">
      <alignment horizontal="center"/>
    </xf>
    <xf numFmtId="206" fontId="6" fillId="0" borderId="4" xfId="15" applyNumberFormat="1" applyFont="1" applyBorder="1" applyAlignment="1">
      <alignment/>
    </xf>
    <xf numFmtId="49" fontId="17" fillId="0" borderId="10" xfId="15" applyNumberFormat="1" applyFont="1" applyBorder="1" applyAlignment="1">
      <alignment horizontal="center"/>
    </xf>
    <xf numFmtId="206" fontId="6" fillId="0" borderId="3" xfId="15" applyNumberFormat="1" applyFont="1" applyBorder="1" applyAlignment="1">
      <alignment horizontal="right"/>
    </xf>
    <xf numFmtId="41" fontId="6" fillId="0" borderId="10" xfId="15" applyNumberFormat="1" applyFont="1" applyBorder="1" applyAlignment="1">
      <alignment horizontal="center"/>
    </xf>
    <xf numFmtId="43" fontId="0" fillId="0" borderId="0" xfId="15" applyAlignment="1">
      <alignment/>
    </xf>
    <xf numFmtId="206" fontId="6" fillId="0" borderId="0" xfId="15" applyNumberFormat="1" applyFont="1" applyBorder="1" applyAlignment="1">
      <alignment horizontal="right"/>
    </xf>
    <xf numFmtId="206" fontId="6" fillId="0" borderId="5" xfId="15" applyNumberFormat="1" applyFont="1" applyBorder="1" applyAlignment="1">
      <alignment horizontal="right"/>
    </xf>
    <xf numFmtId="206" fontId="6" fillId="0" borderId="11" xfId="15" applyNumberFormat="1" applyFont="1" applyBorder="1" applyAlignment="1">
      <alignment horizontal="center"/>
    </xf>
    <xf numFmtId="206" fontId="6" fillId="0" borderId="0" xfId="15" applyNumberFormat="1" applyFont="1" applyAlignment="1">
      <alignment/>
    </xf>
    <xf numFmtId="206" fontId="6" fillId="0" borderId="4" xfId="15" applyNumberFormat="1" applyFont="1" applyBorder="1" applyAlignment="1">
      <alignment horizontal="center"/>
    </xf>
    <xf numFmtId="206" fontId="6" fillId="0" borderId="3" xfId="15" applyNumberFormat="1" applyFont="1" applyBorder="1" applyAlignment="1">
      <alignment horizontal="left"/>
    </xf>
    <xf numFmtId="206" fontId="6" fillId="0" borderId="5" xfId="15" applyNumberFormat="1" applyFont="1" applyBorder="1" applyAlignment="1">
      <alignment/>
    </xf>
    <xf numFmtId="206" fontId="6" fillId="0" borderId="19" xfId="15" applyNumberFormat="1" applyFont="1" applyBorder="1" applyAlignment="1">
      <alignment/>
    </xf>
    <xf numFmtId="201" fontId="6" fillId="0" borderId="7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center"/>
    </xf>
    <xf numFmtId="206" fontId="16" fillId="0" borderId="0" xfId="15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206" fontId="6" fillId="0" borderId="14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left"/>
    </xf>
    <xf numFmtId="206" fontId="16" fillId="0" borderId="16" xfId="15" applyNumberFormat="1" applyFont="1" applyBorder="1" applyAlignment="1">
      <alignment horizontal="center"/>
    </xf>
    <xf numFmtId="49" fontId="17" fillId="0" borderId="10" xfId="15" applyNumberFormat="1" applyFont="1" applyBorder="1" applyAlignment="1">
      <alignment horizontal="center"/>
    </xf>
    <xf numFmtId="206" fontId="6" fillId="0" borderId="0" xfId="15" applyNumberFormat="1" applyFont="1" applyAlignment="1">
      <alignment horizontal="right"/>
    </xf>
    <xf numFmtId="49" fontId="17" fillId="0" borderId="3" xfId="15" applyNumberFormat="1" applyFont="1" applyBorder="1" applyAlignment="1">
      <alignment horizontal="center"/>
    </xf>
    <xf numFmtId="206" fontId="6" fillId="0" borderId="11" xfId="15" applyNumberFormat="1" applyFont="1" applyBorder="1" applyAlignment="1">
      <alignment horizontal="right"/>
    </xf>
    <xf numFmtId="206" fontId="6" fillId="0" borderId="10" xfId="15" applyNumberFormat="1" applyFont="1" applyBorder="1" applyAlignment="1">
      <alignment/>
    </xf>
    <xf numFmtId="206" fontId="18" fillId="0" borderId="3" xfId="15" applyNumberFormat="1" applyFont="1" applyBorder="1" applyAlignment="1">
      <alignment/>
    </xf>
    <xf numFmtId="201" fontId="18" fillId="0" borderId="16" xfId="15" applyNumberFormat="1" applyFont="1" applyBorder="1" applyAlignment="1">
      <alignment horizontal="center"/>
    </xf>
    <xf numFmtId="206" fontId="18" fillId="0" borderId="0" xfId="15" applyNumberFormat="1" applyFont="1" applyBorder="1" applyAlignment="1">
      <alignment/>
    </xf>
    <xf numFmtId="206" fontId="18" fillId="0" borderId="5" xfId="15" applyNumberFormat="1" applyFont="1" applyBorder="1" applyAlignment="1">
      <alignment/>
    </xf>
    <xf numFmtId="43" fontId="0" fillId="0" borderId="0" xfId="15" applyNumberFormat="1" applyAlignment="1">
      <alignment/>
    </xf>
    <xf numFmtId="43" fontId="19" fillId="0" borderId="0" xfId="15" applyNumberFormat="1" applyFont="1" applyAlignment="1">
      <alignment/>
    </xf>
    <xf numFmtId="43" fontId="7" fillId="0" borderId="0" xfId="15" applyNumberFormat="1" applyFont="1" applyAlignment="1">
      <alignment/>
    </xf>
    <xf numFmtId="43" fontId="0" fillId="0" borderId="0" xfId="15" applyNumberFormat="1" applyBorder="1" applyAlignment="1">
      <alignment/>
    </xf>
    <xf numFmtId="188" fontId="6" fillId="0" borderId="0" xfId="15" applyNumberFormat="1" applyFont="1" applyBorder="1" applyAlignment="1">
      <alignment/>
    </xf>
    <xf numFmtId="188" fontId="6" fillId="0" borderId="0" xfId="15" applyNumberFormat="1" applyFont="1" applyBorder="1" applyAlignment="1">
      <alignment horizontal="center"/>
    </xf>
    <xf numFmtId="0" fontId="20" fillId="0" borderId="0" xfId="0" applyFont="1" applyAlignment="1">
      <alignment/>
    </xf>
    <xf numFmtId="43" fontId="21" fillId="0" borderId="0" xfId="15" applyNumberFormat="1" applyFont="1" applyAlignment="1">
      <alignment/>
    </xf>
    <xf numFmtId="206" fontId="6" fillId="0" borderId="7" xfId="15" applyNumberFormat="1" applyFont="1" applyBorder="1" applyAlignment="1">
      <alignment horizontal="right"/>
    </xf>
    <xf numFmtId="49" fontId="17" fillId="0" borderId="5" xfId="15" applyNumberFormat="1" applyFont="1" applyBorder="1" applyAlignment="1">
      <alignment horizontal="center"/>
    </xf>
    <xf numFmtId="206" fontId="16" fillId="0" borderId="11" xfId="15" applyNumberFormat="1" applyFont="1" applyBorder="1" applyAlignment="1">
      <alignment horizontal="center"/>
    </xf>
    <xf numFmtId="206" fontId="16" fillId="0" borderId="4" xfId="15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2" xfId="0" applyBorder="1" applyAlignment="1">
      <alignment/>
    </xf>
    <xf numFmtId="0" fontId="16" fillId="0" borderId="5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4" fontId="16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15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16" fillId="0" borderId="4" xfId="15" applyNumberFormat="1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" xfId="0" applyFont="1" applyBorder="1" applyAlignment="1">
      <alignment/>
    </xf>
    <xf numFmtId="43" fontId="0" fillId="0" borderId="0" xfId="15" applyNumberFormat="1" applyFont="1" applyAlignment="1">
      <alignment/>
    </xf>
    <xf numFmtId="206" fontId="24" fillId="0" borderId="3" xfId="15" applyNumberFormat="1" applyFont="1" applyBorder="1" applyAlignment="1">
      <alignment/>
    </xf>
    <xf numFmtId="206" fontId="24" fillId="0" borderId="4" xfId="15" applyNumberFormat="1" applyFont="1" applyBorder="1" applyAlignment="1">
      <alignment/>
    </xf>
    <xf numFmtId="206" fontId="24" fillId="0" borderId="17" xfId="15" applyNumberFormat="1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201" fontId="1" fillId="0" borderId="12" xfId="0" applyNumberFormat="1" applyFont="1" applyBorder="1" applyAlignment="1">
      <alignment horizontal="center"/>
    </xf>
    <xf numFmtId="201" fontId="1" fillId="0" borderId="3" xfId="0" applyNumberFormat="1" applyFont="1" applyBorder="1" applyAlignment="1">
      <alignment horizontal="center"/>
    </xf>
    <xf numFmtId="201" fontId="1" fillId="0" borderId="5" xfId="0" applyNumberFormat="1" applyFont="1" applyBorder="1" applyAlignment="1">
      <alignment horizontal="center"/>
    </xf>
    <xf numFmtId="201" fontId="1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5" applyFont="1" applyAlignment="1">
      <alignment horizontal="center"/>
    </xf>
    <xf numFmtId="188" fontId="26" fillId="0" borderId="0" xfId="15" applyNumberFormat="1" applyFont="1" applyAlignment="1">
      <alignment/>
    </xf>
    <xf numFmtId="206" fontId="13" fillId="0" borderId="0" xfId="0" applyNumberFormat="1" applyFont="1" applyAlignment="1">
      <alignment/>
    </xf>
    <xf numFmtId="206" fontId="15" fillId="0" borderId="0" xfId="0" applyNumberFormat="1" applyFont="1" applyAlignment="1">
      <alignment horizontal="right"/>
    </xf>
    <xf numFmtId="206" fontId="0" fillId="0" borderId="0" xfId="0" applyNumberFormat="1" applyAlignment="1">
      <alignment/>
    </xf>
    <xf numFmtId="188" fontId="4" fillId="0" borderId="15" xfId="15" applyNumberFormat="1" applyFont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23" xfId="0" applyFont="1" applyBorder="1" applyAlignment="1">
      <alignment/>
    </xf>
    <xf numFmtId="43" fontId="1" fillId="0" borderId="24" xfId="15" applyFont="1" applyBorder="1" applyAlignment="1">
      <alignment/>
    </xf>
    <xf numFmtId="43" fontId="1" fillId="0" borderId="25" xfId="15" applyFont="1" applyBorder="1" applyAlignment="1">
      <alignment/>
    </xf>
    <xf numFmtId="43" fontId="4" fillId="2" borderId="26" xfId="15" applyFont="1" applyFill="1" applyBorder="1" applyAlignment="1">
      <alignment/>
    </xf>
    <xf numFmtId="43" fontId="1" fillId="0" borderId="27" xfId="15" applyFont="1" applyBorder="1" applyAlignment="1">
      <alignment/>
    </xf>
    <xf numFmtId="43" fontId="1" fillId="0" borderId="28" xfId="15" applyFont="1" applyBorder="1" applyAlignment="1">
      <alignment/>
    </xf>
    <xf numFmtId="43" fontId="1" fillId="0" borderId="29" xfId="15" applyFont="1" applyBorder="1" applyAlignment="1">
      <alignment/>
    </xf>
    <xf numFmtId="43" fontId="1" fillId="0" borderId="30" xfId="15" applyFont="1" applyBorder="1" applyAlignment="1">
      <alignment/>
    </xf>
    <xf numFmtId="43" fontId="1" fillId="0" borderId="31" xfId="15" applyFont="1" applyBorder="1" applyAlignment="1">
      <alignment/>
    </xf>
    <xf numFmtId="43" fontId="4" fillId="2" borderId="32" xfId="15" applyFont="1" applyFill="1" applyBorder="1" applyAlignment="1">
      <alignment/>
    </xf>
    <xf numFmtId="43" fontId="7" fillId="0" borderId="24" xfId="15" applyFont="1" applyBorder="1" applyAlignment="1">
      <alignment horizontal="center"/>
    </xf>
    <xf numFmtId="43" fontId="7" fillId="0" borderId="28" xfId="15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43" fontId="1" fillId="0" borderId="0" xfId="15" applyNumberFormat="1" applyFont="1" applyAlignment="1">
      <alignment/>
    </xf>
    <xf numFmtId="206" fontId="18" fillId="0" borderId="20" xfId="15" applyNumberFormat="1" applyFont="1" applyBorder="1" applyAlignment="1">
      <alignment/>
    </xf>
    <xf numFmtId="201" fontId="18" fillId="0" borderId="15" xfId="15" applyNumberFormat="1" applyFont="1" applyBorder="1" applyAlignment="1">
      <alignment horizontal="center"/>
    </xf>
    <xf numFmtId="201" fontId="28" fillId="0" borderId="11" xfId="15" applyNumberFormat="1" applyFont="1" applyBorder="1" applyAlignment="1">
      <alignment horizontal="center"/>
    </xf>
    <xf numFmtId="206" fontId="28" fillId="0" borderId="0" xfId="15" applyNumberFormat="1" applyFont="1" applyAlignment="1">
      <alignment horizontal="right"/>
    </xf>
    <xf numFmtId="206" fontId="18" fillId="0" borderId="4" xfId="15" applyNumberFormat="1" applyFont="1" applyBorder="1" applyAlignment="1">
      <alignment/>
    </xf>
    <xf numFmtId="41" fontId="18" fillId="0" borderId="15" xfId="15" applyNumberFormat="1" applyFont="1" applyBorder="1" applyAlignment="1">
      <alignment horizontal="center"/>
    </xf>
    <xf numFmtId="206" fontId="18" fillId="0" borderId="33" xfId="15" applyNumberFormat="1" applyFont="1" applyBorder="1" applyAlignment="1">
      <alignment/>
    </xf>
    <xf numFmtId="206" fontId="18" fillId="0" borderId="0" xfId="15" applyNumberFormat="1" applyFont="1" applyAlignment="1">
      <alignment/>
    </xf>
    <xf numFmtId="49" fontId="29" fillId="0" borderId="10" xfId="15" applyNumberFormat="1" applyFont="1" applyBorder="1" applyAlignment="1">
      <alignment horizontal="center"/>
    </xf>
    <xf numFmtId="206" fontId="30" fillId="0" borderId="4" xfId="15" applyNumberFormat="1" applyFont="1" applyBorder="1" applyAlignment="1">
      <alignment horizontal="center"/>
    </xf>
    <xf numFmtId="188" fontId="18" fillId="0" borderId="33" xfId="15" applyNumberFormat="1" applyFont="1" applyBorder="1" applyAlignment="1">
      <alignment/>
    </xf>
    <xf numFmtId="206" fontId="29" fillId="0" borderId="10" xfId="15" applyNumberFormat="1" applyFont="1" applyBorder="1" applyAlignment="1">
      <alignment horizontal="center"/>
    </xf>
    <xf numFmtId="188" fontId="0" fillId="0" borderId="0" xfId="15" applyNumberFormat="1" applyAlignment="1">
      <alignment/>
    </xf>
    <xf numFmtId="188" fontId="21" fillId="0" borderId="0" xfId="15" applyNumberFormat="1" applyFont="1" applyAlignment="1">
      <alignment/>
    </xf>
    <xf numFmtId="188" fontId="0" fillId="0" borderId="0" xfId="15" applyNumberFormat="1" applyBorder="1" applyAlignment="1">
      <alignment/>
    </xf>
    <xf numFmtId="188" fontId="0" fillId="0" borderId="7" xfId="15" applyNumberFormat="1" applyBorder="1" applyAlignment="1">
      <alignment/>
    </xf>
    <xf numFmtId="188" fontId="21" fillId="0" borderId="15" xfId="15" applyNumberFormat="1" applyFont="1" applyBorder="1" applyAlignment="1">
      <alignment/>
    </xf>
    <xf numFmtId="188" fontId="31" fillId="0" borderId="7" xfId="15" applyNumberFormat="1" applyFont="1" applyBorder="1" applyAlignment="1">
      <alignment horizontal="center"/>
    </xf>
    <xf numFmtId="188" fontId="0" fillId="0" borderId="7" xfId="15" applyNumberFormat="1" applyFont="1" applyBorder="1" applyAlignment="1">
      <alignment/>
    </xf>
    <xf numFmtId="201" fontId="1" fillId="0" borderId="3" xfId="15" applyNumberFormat="1" applyFont="1" applyBorder="1" applyAlignment="1">
      <alignment horizontal="center"/>
    </xf>
    <xf numFmtId="201" fontId="1" fillId="0" borderId="9" xfId="15" applyNumberFormat="1" applyFont="1" applyBorder="1" applyAlignment="1">
      <alignment horizontal="center"/>
    </xf>
    <xf numFmtId="201" fontId="1" fillId="0" borderId="12" xfId="15" applyNumberFormat="1" applyFont="1" applyBorder="1" applyAlignment="1">
      <alignment/>
    </xf>
    <xf numFmtId="201" fontId="1" fillId="0" borderId="10" xfId="15" applyNumberFormat="1" applyFont="1" applyBorder="1" applyAlignment="1">
      <alignment/>
    </xf>
    <xf numFmtId="201" fontId="1" fillId="0" borderId="10" xfId="15" applyNumberFormat="1" applyFont="1" applyBorder="1" applyAlignment="1">
      <alignment horizontal="center"/>
    </xf>
    <xf numFmtId="201" fontId="1" fillId="0" borderId="3" xfId="15" applyNumberFormat="1" applyFont="1" applyBorder="1" applyAlignment="1">
      <alignment/>
    </xf>
    <xf numFmtId="201" fontId="4" fillId="0" borderId="10" xfId="15" applyNumberFormat="1" applyFont="1" applyBorder="1" applyAlignment="1">
      <alignment horizontal="center"/>
    </xf>
    <xf numFmtId="188" fontId="1" fillId="0" borderId="2" xfId="15" applyNumberFormat="1" applyFont="1" applyBorder="1" applyAlignment="1">
      <alignment horizontal="center"/>
    </xf>
    <xf numFmtId="188" fontId="0" fillId="0" borderId="1" xfId="15" applyNumberFormat="1" applyBorder="1" applyAlignment="1">
      <alignment horizontal="left"/>
    </xf>
    <xf numFmtId="188" fontId="0" fillId="0" borderId="0" xfId="15" applyNumberFormat="1" applyBorder="1" applyAlignment="1">
      <alignment horizontal="left"/>
    </xf>
    <xf numFmtId="201" fontId="13" fillId="0" borderId="0" xfId="0" applyNumberFormat="1" applyFont="1" applyAlignment="1">
      <alignment horizontal="left"/>
    </xf>
    <xf numFmtId="201" fontId="13" fillId="0" borderId="0" xfId="0" applyNumberFormat="1" applyFont="1" applyAlignment="1">
      <alignment horizontal="right"/>
    </xf>
    <xf numFmtId="201" fontId="6" fillId="0" borderId="16" xfId="15" applyNumberFormat="1" applyFont="1" applyBorder="1" applyAlignment="1">
      <alignment horizontal="center"/>
    </xf>
    <xf numFmtId="201" fontId="6" fillId="0" borderId="11" xfId="15" applyNumberFormat="1" applyFont="1" applyBorder="1" applyAlignment="1">
      <alignment horizontal="center"/>
    </xf>
    <xf numFmtId="201" fontId="18" fillId="0" borderId="10" xfId="15" applyNumberFormat="1" applyFont="1" applyBorder="1" applyAlignment="1">
      <alignment horizontal="center"/>
    </xf>
    <xf numFmtId="201" fontId="18" fillId="0" borderId="11" xfId="15" applyNumberFormat="1" applyFont="1" applyBorder="1" applyAlignment="1">
      <alignment/>
    </xf>
    <xf numFmtId="201" fontId="6" fillId="0" borderId="0" xfId="15" applyNumberFormat="1" applyFont="1" applyBorder="1" applyAlignment="1">
      <alignment horizontal="center"/>
    </xf>
    <xf numFmtId="201" fontId="6" fillId="0" borderId="16" xfId="15" applyNumberFormat="1" applyFont="1" applyBorder="1" applyAlignment="1">
      <alignment/>
    </xf>
    <xf numFmtId="201" fontId="6" fillId="0" borderId="9" xfId="15" applyNumberFormat="1" applyFont="1" applyBorder="1" applyAlignment="1">
      <alignment horizontal="center"/>
    </xf>
    <xf numFmtId="201" fontId="0" fillId="0" borderId="0" xfId="0" applyNumberFormat="1" applyAlignment="1">
      <alignment/>
    </xf>
    <xf numFmtId="201" fontId="6" fillId="0" borderId="10" xfId="15" applyNumberFormat="1" applyFont="1" applyBorder="1" applyAlignment="1">
      <alignment/>
    </xf>
    <xf numFmtId="201" fontId="6" fillId="0" borderId="11" xfId="15" applyNumberFormat="1" applyFont="1" applyBorder="1" applyAlignment="1">
      <alignment/>
    </xf>
    <xf numFmtId="201" fontId="1" fillId="0" borderId="0" xfId="15" applyNumberFormat="1" applyFont="1" applyAlignment="1">
      <alignment horizontal="center"/>
    </xf>
    <xf numFmtId="201" fontId="1" fillId="0" borderId="0" xfId="15" applyNumberFormat="1" applyFont="1" applyBorder="1" applyAlignment="1">
      <alignment horizontal="center"/>
    </xf>
    <xf numFmtId="201" fontId="4" fillId="0" borderId="11" xfId="15" applyNumberFormat="1" applyFont="1" applyBorder="1" applyAlignment="1">
      <alignment horizontal="center"/>
    </xf>
    <xf numFmtId="201" fontId="1" fillId="0" borderId="12" xfId="15" applyNumberFormat="1" applyFont="1" applyBorder="1" applyAlignment="1">
      <alignment horizontal="center"/>
    </xf>
    <xf numFmtId="201" fontId="4" fillId="0" borderId="5" xfId="15" applyNumberFormat="1" applyFont="1" applyBorder="1" applyAlignment="1">
      <alignment horizontal="center"/>
    </xf>
    <xf numFmtId="201" fontId="4" fillId="0" borderId="5" xfId="15" applyNumberFormat="1" applyFont="1" applyBorder="1" applyAlignment="1">
      <alignment horizontal="left"/>
    </xf>
    <xf numFmtId="0" fontId="1" fillId="0" borderId="0" xfId="0" applyFont="1" applyAlignment="1">
      <alignment/>
    </xf>
    <xf numFmtId="201" fontId="1" fillId="0" borderId="2" xfId="15" applyNumberFormat="1" applyFont="1" applyBorder="1" applyAlignment="1">
      <alignment horizontal="center"/>
    </xf>
    <xf numFmtId="201" fontId="0" fillId="0" borderId="1" xfId="0" applyNumberFormat="1" applyBorder="1" applyAlignment="1">
      <alignment horizontal="center"/>
    </xf>
    <xf numFmtId="201" fontId="1" fillId="0" borderId="1" xfId="15" applyNumberFormat="1" applyFont="1" applyBorder="1" applyAlignment="1">
      <alignment horizontal="center"/>
    </xf>
    <xf numFmtId="201" fontId="0" fillId="0" borderId="8" xfId="0" applyNumberFormat="1" applyBorder="1" applyAlignment="1">
      <alignment horizontal="center"/>
    </xf>
    <xf numFmtId="201" fontId="1" fillId="0" borderId="4" xfId="15" applyNumberFormat="1" applyFont="1" applyBorder="1" applyAlignment="1">
      <alignment horizontal="center"/>
    </xf>
    <xf numFmtId="201" fontId="1" fillId="0" borderId="6" xfId="15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43" fontId="1" fillId="0" borderId="0" xfId="0" applyNumberFormat="1" applyFont="1" applyAlignment="1">
      <alignment/>
    </xf>
    <xf numFmtId="43" fontId="32" fillId="0" borderId="24" xfId="15" applyFont="1" applyBorder="1" applyAlignment="1">
      <alignment/>
    </xf>
    <xf numFmtId="43" fontId="32" fillId="0" borderId="25" xfId="15" applyFont="1" applyBorder="1" applyAlignment="1">
      <alignment/>
    </xf>
    <xf numFmtId="43" fontId="7" fillId="0" borderId="0" xfId="15" applyFont="1" applyBorder="1" applyAlignment="1">
      <alignment/>
    </xf>
    <xf numFmtId="43" fontId="1" fillId="0" borderId="12" xfId="15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5" xfId="15" applyFont="1" applyBorder="1" applyAlignment="1">
      <alignment/>
    </xf>
    <xf numFmtId="43" fontId="4" fillId="0" borderId="9" xfId="15" applyFont="1" applyBorder="1" applyAlignment="1">
      <alignment horizontal="center"/>
    </xf>
    <xf numFmtId="43" fontId="1" fillId="0" borderId="3" xfId="15" applyFont="1" applyBorder="1" applyAlignment="1">
      <alignment/>
    </xf>
    <xf numFmtId="206" fontId="28" fillId="0" borderId="3" xfId="15" applyNumberFormat="1" applyFont="1" applyBorder="1" applyAlignment="1">
      <alignment horizontal="right"/>
    </xf>
    <xf numFmtId="201" fontId="28" fillId="0" borderId="10" xfId="15" applyNumberFormat="1" applyFont="1" applyBorder="1" applyAlignment="1">
      <alignment horizontal="center"/>
    </xf>
    <xf numFmtId="206" fontId="28" fillId="0" borderId="3" xfId="15" applyNumberFormat="1" applyFont="1" applyBorder="1" applyAlignment="1">
      <alignment/>
    </xf>
    <xf numFmtId="209" fontId="16" fillId="0" borderId="4" xfId="15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209" fontId="8" fillId="0" borderId="9" xfId="15" applyNumberFormat="1" applyFont="1" applyFill="1" applyBorder="1" applyAlignment="1">
      <alignment/>
    </xf>
    <xf numFmtId="209" fontId="8" fillId="0" borderId="10" xfId="15" applyNumberFormat="1" applyFont="1" applyFill="1" applyBorder="1" applyAlignment="1">
      <alignment/>
    </xf>
    <xf numFmtId="209" fontId="8" fillId="0" borderId="3" xfId="15" applyNumberFormat="1" applyFont="1" applyFill="1" applyBorder="1" applyAlignment="1">
      <alignment/>
    </xf>
    <xf numFmtId="209" fontId="8" fillId="0" borderId="4" xfId="15" applyNumberFormat="1" applyFont="1" applyFill="1" applyBorder="1" applyAlignment="1">
      <alignment/>
    </xf>
    <xf numFmtId="209" fontId="8" fillId="0" borderId="8" xfId="15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09" fontId="33" fillId="0" borderId="4" xfId="15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209" fontId="8" fillId="0" borderId="11" xfId="15" applyNumberFormat="1" applyFont="1" applyFill="1" applyBorder="1" applyAlignment="1">
      <alignment/>
    </xf>
    <xf numFmtId="209" fontId="8" fillId="0" borderId="6" xfId="15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209" fontId="8" fillId="0" borderId="16" xfId="15" applyNumberFormat="1" applyFont="1" applyFill="1" applyBorder="1" applyAlignment="1">
      <alignment/>
    </xf>
    <xf numFmtId="209" fontId="9" fillId="0" borderId="16" xfId="15" applyNumberFormat="1" applyFont="1" applyFill="1" applyBorder="1" applyAlignment="1">
      <alignment/>
    </xf>
    <xf numFmtId="209" fontId="9" fillId="0" borderId="10" xfId="15" applyNumberFormat="1" applyFont="1" applyFill="1" applyBorder="1" applyAlignment="1">
      <alignment/>
    </xf>
    <xf numFmtId="209" fontId="9" fillId="0" borderId="11" xfId="15" applyNumberFormat="1" applyFont="1" applyFill="1" applyBorder="1" applyAlignment="1">
      <alignment/>
    </xf>
    <xf numFmtId="209" fontId="9" fillId="0" borderId="34" xfId="15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3" fontId="8" fillId="0" borderId="0" xfId="15" applyNumberFormat="1" applyFont="1" applyFill="1" applyAlignment="1">
      <alignment/>
    </xf>
    <xf numFmtId="43" fontId="8" fillId="0" borderId="0" xfId="15" applyFont="1" applyFill="1" applyAlignment="1">
      <alignment/>
    </xf>
    <xf numFmtId="43" fontId="8" fillId="0" borderId="0" xfId="15" applyFont="1" applyFill="1" applyBorder="1" applyAlignment="1">
      <alignment/>
    </xf>
    <xf numFmtId="201" fontId="4" fillId="0" borderId="15" xfId="15" applyNumberFormat="1" applyFont="1" applyBorder="1" applyAlignment="1">
      <alignment horizontal="center"/>
    </xf>
    <xf numFmtId="201" fontId="0" fillId="0" borderId="0" xfId="0" applyNumberFormat="1" applyBorder="1" applyAlignment="1">
      <alignment horizontal="center"/>
    </xf>
    <xf numFmtId="201" fontId="4" fillId="0" borderId="20" xfId="15" applyNumberFormat="1" applyFont="1" applyBorder="1" applyAlignment="1">
      <alignment horizontal="center"/>
    </xf>
    <xf numFmtId="201" fontId="0" fillId="0" borderId="4" xfId="0" applyNumberFormat="1" applyBorder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43" fontId="26" fillId="0" borderId="0" xfId="15" applyFont="1" applyAlignment="1">
      <alignment/>
    </xf>
    <xf numFmtId="0" fontId="1" fillId="3" borderId="31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1" fillId="4" borderId="36" xfId="0" applyFont="1" applyFill="1" applyBorder="1" applyAlignment="1">
      <alignment/>
    </xf>
    <xf numFmtId="0" fontId="1" fillId="4" borderId="37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4" borderId="39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43" fontId="9" fillId="0" borderId="7" xfId="15" applyNumberFormat="1" applyFont="1" applyBorder="1" applyAlignment="1">
      <alignment horizontal="center" vertical="center" wrapText="1"/>
    </xf>
    <xf numFmtId="43" fontId="1" fillId="3" borderId="31" xfId="15" applyNumberFormat="1" applyFont="1" applyFill="1" applyBorder="1" applyAlignment="1">
      <alignment/>
    </xf>
    <xf numFmtId="43" fontId="1" fillId="3" borderId="24" xfId="15" applyNumberFormat="1" applyFont="1" applyFill="1" applyBorder="1" applyAlignment="1">
      <alignment horizontal="right"/>
    </xf>
    <xf numFmtId="43" fontId="1" fillId="3" borderId="24" xfId="15" applyNumberFormat="1" applyFont="1" applyFill="1" applyBorder="1" applyAlignment="1">
      <alignment/>
    </xf>
    <xf numFmtId="43" fontId="1" fillId="3" borderId="25" xfId="15" applyNumberFormat="1" applyFont="1" applyFill="1" applyBorder="1" applyAlignment="1">
      <alignment/>
    </xf>
    <xf numFmtId="43" fontId="4" fillId="2" borderId="26" xfId="15" applyNumberFormat="1" applyFont="1" applyFill="1" applyBorder="1" applyAlignment="1">
      <alignment/>
    </xf>
    <xf numFmtId="43" fontId="1" fillId="4" borderId="29" xfId="15" applyNumberFormat="1" applyFont="1" applyFill="1" applyBorder="1" applyAlignment="1">
      <alignment/>
    </xf>
    <xf numFmtId="43" fontId="1" fillId="4" borderId="28" xfId="15" applyNumberFormat="1" applyFont="1" applyFill="1" applyBorder="1" applyAlignment="1">
      <alignment/>
    </xf>
    <xf numFmtId="43" fontId="1" fillId="4" borderId="30" xfId="15" applyNumberFormat="1" applyFont="1" applyFill="1" applyBorder="1" applyAlignment="1">
      <alignment/>
    </xf>
    <xf numFmtId="43" fontId="1" fillId="4" borderId="31" xfId="15" applyNumberFormat="1" applyFont="1" applyFill="1" applyBorder="1" applyAlignment="1">
      <alignment/>
    </xf>
    <xf numFmtId="43" fontId="1" fillId="4" borderId="24" xfId="15" applyNumberFormat="1" applyFont="1" applyFill="1" applyBorder="1" applyAlignment="1">
      <alignment horizontal="right"/>
    </xf>
    <xf numFmtId="43" fontId="4" fillId="2" borderId="32" xfId="15" applyNumberFormat="1" applyFont="1" applyFill="1" applyBorder="1" applyAlignment="1">
      <alignment/>
    </xf>
    <xf numFmtId="43" fontId="7" fillId="0" borderId="9" xfId="15" applyNumberFormat="1" applyFont="1" applyBorder="1" applyAlignment="1">
      <alignment/>
    </xf>
    <xf numFmtId="43" fontId="7" fillId="0" borderId="10" xfId="15" applyNumberFormat="1" applyFont="1" applyBorder="1" applyAlignment="1">
      <alignment/>
    </xf>
    <xf numFmtId="43" fontId="7" fillId="0" borderId="10" xfId="15" applyNumberFormat="1" applyFont="1" applyBorder="1" applyAlignment="1">
      <alignment horizontal="right"/>
    </xf>
    <xf numFmtId="43" fontId="1" fillId="0" borderId="10" xfId="15" applyNumberFormat="1" applyFont="1" applyBorder="1" applyAlignment="1">
      <alignment/>
    </xf>
    <xf numFmtId="43" fontId="1" fillId="0" borderId="10" xfId="15" applyNumberFormat="1" applyFont="1" applyBorder="1" applyAlignment="1">
      <alignment horizontal="right"/>
    </xf>
    <xf numFmtId="43" fontId="1" fillId="0" borderId="11" xfId="15" applyNumberFormat="1" applyFont="1" applyBorder="1" applyAlignment="1">
      <alignment/>
    </xf>
    <xf numFmtId="43" fontId="4" fillId="0" borderId="14" xfId="15" applyNumberFormat="1" applyFont="1" applyBorder="1" applyAlignment="1">
      <alignment/>
    </xf>
    <xf numFmtId="43" fontId="32" fillId="0" borderId="0" xfId="15" applyFont="1" applyAlignment="1">
      <alignment/>
    </xf>
    <xf numFmtId="201" fontId="6" fillId="0" borderId="10" xfId="15" applyNumberFormat="1" applyFont="1" applyBorder="1" applyAlignment="1">
      <alignment/>
    </xf>
    <xf numFmtId="201" fontId="18" fillId="5" borderId="15" xfId="15" applyNumberFormat="1" applyFont="1" applyFill="1" applyBorder="1" applyAlignment="1">
      <alignment horizontal="center"/>
    </xf>
    <xf numFmtId="206" fontId="18" fillId="5" borderId="20" xfId="15" applyNumberFormat="1" applyFont="1" applyFill="1" applyBorder="1" applyAlignment="1">
      <alignment/>
    </xf>
    <xf numFmtId="206" fontId="18" fillId="5" borderId="19" xfId="15" applyNumberFormat="1" applyFont="1" applyFill="1" applyBorder="1" applyAlignment="1">
      <alignment/>
    </xf>
    <xf numFmtId="201" fontId="18" fillId="5" borderId="7" xfId="15" applyNumberFormat="1" applyFont="1" applyFill="1" applyBorder="1" applyAlignment="1">
      <alignment horizontal="center"/>
    </xf>
    <xf numFmtId="206" fontId="18" fillId="5" borderId="7" xfId="15" applyNumberFormat="1" applyFont="1" applyFill="1" applyBorder="1" applyAlignment="1">
      <alignment horizontal="center"/>
    </xf>
    <xf numFmtId="43" fontId="1" fillId="3" borderId="24" xfId="15" applyFont="1" applyFill="1" applyBorder="1" applyAlignment="1">
      <alignment/>
    </xf>
    <xf numFmtId="188" fontId="7" fillId="0" borderId="10" xfId="15" applyNumberFormat="1" applyFont="1" applyBorder="1" applyAlignment="1">
      <alignment/>
    </xf>
    <xf numFmtId="201" fontId="7" fillId="0" borderId="3" xfId="15" applyNumberFormat="1" applyFont="1" applyBorder="1" applyAlignment="1">
      <alignment horizontal="center"/>
    </xf>
    <xf numFmtId="43" fontId="16" fillId="0" borderId="0" xfId="15" applyFont="1" applyBorder="1" applyAlignment="1">
      <alignment horizontal="left"/>
    </xf>
    <xf numFmtId="43" fontId="16" fillId="0" borderId="0" xfId="15" applyFont="1" applyBorder="1" applyAlignment="1">
      <alignment/>
    </xf>
    <xf numFmtId="43" fontId="16" fillId="0" borderId="0" xfId="15" applyFont="1" applyAlignment="1">
      <alignment/>
    </xf>
    <xf numFmtId="43" fontId="30" fillId="0" borderId="0" xfId="15" applyFont="1" applyAlignment="1">
      <alignment/>
    </xf>
    <xf numFmtId="43" fontId="0" fillId="0" borderId="0" xfId="0" applyNumberFormat="1" applyAlignment="1">
      <alignment/>
    </xf>
    <xf numFmtId="43" fontId="37" fillId="0" borderId="0" xfId="15" applyFont="1" applyBorder="1" applyAlignment="1">
      <alignment horizontal="center"/>
    </xf>
    <xf numFmtId="4" fontId="6" fillId="0" borderId="40" xfId="15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15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3" fontId="13" fillId="6" borderId="0" xfId="15" applyFont="1" applyFill="1" applyAlignment="1">
      <alignment horizontal="left"/>
    </xf>
    <xf numFmtId="43" fontId="13" fillId="6" borderId="0" xfId="15" applyFont="1" applyFill="1" applyAlignment="1">
      <alignment horizontal="right"/>
    </xf>
    <xf numFmtId="43" fontId="6" fillId="6" borderId="41" xfId="15" applyFont="1" applyFill="1" applyBorder="1" applyAlignment="1">
      <alignment horizontal="center"/>
    </xf>
    <xf numFmtId="43" fontId="18" fillId="6" borderId="0" xfId="15" applyFont="1" applyFill="1" applyBorder="1" applyAlignment="1">
      <alignment horizontal="center"/>
    </xf>
    <xf numFmtId="43" fontId="6" fillId="6" borderId="42" xfId="15" applyFont="1" applyFill="1" applyBorder="1" applyAlignment="1">
      <alignment horizontal="center"/>
    </xf>
    <xf numFmtId="43" fontId="6" fillId="6" borderId="17" xfId="15" applyFont="1" applyFill="1" applyBorder="1" applyAlignment="1">
      <alignment horizontal="center"/>
    </xf>
    <xf numFmtId="43" fontId="6" fillId="6" borderId="3" xfId="15" applyFont="1" applyFill="1" applyBorder="1" applyAlignment="1">
      <alignment horizontal="center"/>
    </xf>
    <xf numFmtId="43" fontId="18" fillId="6" borderId="3" xfId="15" applyFont="1" applyFill="1" applyBorder="1" applyAlignment="1">
      <alignment horizontal="center"/>
    </xf>
    <xf numFmtId="43" fontId="18" fillId="6" borderId="3" xfId="15" applyFont="1" applyFill="1" applyBorder="1" applyAlignment="1">
      <alignment/>
    </xf>
    <xf numFmtId="43" fontId="6" fillId="6" borderId="0" xfId="15" applyFont="1" applyFill="1" applyBorder="1" applyAlignment="1">
      <alignment horizontal="center"/>
    </xf>
    <xf numFmtId="43" fontId="6" fillId="6" borderId="10" xfId="15" applyFont="1" applyFill="1" applyBorder="1" applyAlignment="1">
      <alignment horizontal="center"/>
    </xf>
    <xf numFmtId="43" fontId="6" fillId="6" borderId="4" xfId="15" applyFont="1" applyFill="1" applyBorder="1" applyAlignment="1">
      <alignment horizontal="center"/>
    </xf>
    <xf numFmtId="43" fontId="18" fillId="6" borderId="4" xfId="15" applyFont="1" applyFill="1" applyBorder="1" applyAlignment="1">
      <alignment horizontal="center"/>
    </xf>
    <xf numFmtId="43" fontId="6" fillId="6" borderId="4" xfId="15" applyFont="1" applyFill="1" applyBorder="1" applyAlignment="1">
      <alignment/>
    </xf>
    <xf numFmtId="43" fontId="0" fillId="6" borderId="0" xfId="15" applyFill="1" applyAlignment="1">
      <alignment/>
    </xf>
    <xf numFmtId="43" fontId="13" fillId="4" borderId="0" xfId="15" applyFont="1" applyFill="1" applyAlignment="1">
      <alignment horizontal="left"/>
    </xf>
    <xf numFmtId="43" fontId="13" fillId="4" borderId="0" xfId="15" applyFont="1" applyFill="1" applyAlignment="1">
      <alignment horizontal="right"/>
    </xf>
    <xf numFmtId="43" fontId="6" fillId="4" borderId="41" xfId="15" applyFont="1" applyFill="1" applyBorder="1" applyAlignment="1">
      <alignment horizontal="center"/>
    </xf>
    <xf numFmtId="43" fontId="18" fillId="4" borderId="0" xfId="15" applyFont="1" applyFill="1" applyBorder="1" applyAlignment="1">
      <alignment horizontal="center"/>
    </xf>
    <xf numFmtId="43" fontId="6" fillId="4" borderId="42" xfId="15" applyFont="1" applyFill="1" applyBorder="1" applyAlignment="1">
      <alignment horizontal="center"/>
    </xf>
    <xf numFmtId="43" fontId="6" fillId="4" borderId="17" xfId="15" applyFont="1" applyFill="1" applyBorder="1" applyAlignment="1">
      <alignment horizontal="center"/>
    </xf>
    <xf numFmtId="43" fontId="6" fillId="4" borderId="3" xfId="15" applyFont="1" applyFill="1" applyBorder="1" applyAlignment="1">
      <alignment horizontal="center"/>
    </xf>
    <xf numFmtId="43" fontId="18" fillId="4" borderId="3" xfId="15" applyFont="1" applyFill="1" applyBorder="1" applyAlignment="1">
      <alignment horizontal="center"/>
    </xf>
    <xf numFmtId="43" fontId="18" fillId="4" borderId="3" xfId="15" applyFont="1" applyFill="1" applyBorder="1" applyAlignment="1">
      <alignment/>
    </xf>
    <xf numFmtId="43" fontId="6" fillId="4" borderId="0" xfId="15" applyFont="1" applyFill="1" applyBorder="1" applyAlignment="1">
      <alignment horizontal="center"/>
    </xf>
    <xf numFmtId="43" fontId="6" fillId="4" borderId="0" xfId="15" applyFont="1" applyFill="1" applyAlignment="1">
      <alignment/>
    </xf>
    <xf numFmtId="43" fontId="0" fillId="4" borderId="0" xfId="15" applyFill="1" applyAlignment="1">
      <alignment/>
    </xf>
    <xf numFmtId="43" fontId="13" fillId="7" borderId="0" xfId="15" applyFont="1" applyFill="1" applyAlignment="1">
      <alignment horizontal="left"/>
    </xf>
    <xf numFmtId="43" fontId="13" fillId="7" borderId="0" xfId="15" applyFont="1" applyFill="1" applyAlignment="1">
      <alignment horizontal="right"/>
    </xf>
    <xf numFmtId="43" fontId="6" fillId="7" borderId="41" xfId="15" applyFont="1" applyFill="1" applyBorder="1" applyAlignment="1">
      <alignment horizontal="center"/>
    </xf>
    <xf numFmtId="43" fontId="18" fillId="7" borderId="0" xfId="15" applyFont="1" applyFill="1" applyBorder="1" applyAlignment="1">
      <alignment horizontal="center"/>
    </xf>
    <xf numFmtId="43" fontId="6" fillId="7" borderId="42" xfId="15" applyFont="1" applyFill="1" applyBorder="1" applyAlignment="1">
      <alignment horizontal="center"/>
    </xf>
    <xf numFmtId="43" fontId="6" fillId="7" borderId="17" xfId="15" applyFont="1" applyFill="1" applyBorder="1" applyAlignment="1">
      <alignment horizontal="center"/>
    </xf>
    <xf numFmtId="43" fontId="6" fillId="7" borderId="3" xfId="15" applyFont="1" applyFill="1" applyBorder="1" applyAlignment="1">
      <alignment horizontal="center"/>
    </xf>
    <xf numFmtId="43" fontId="18" fillId="7" borderId="3" xfId="15" applyFont="1" applyFill="1" applyBorder="1" applyAlignment="1">
      <alignment/>
    </xf>
    <xf numFmtId="43" fontId="18" fillId="7" borderId="3" xfId="15" applyFont="1" applyFill="1" applyBorder="1" applyAlignment="1">
      <alignment horizontal="center"/>
    </xf>
    <xf numFmtId="43" fontId="6" fillId="7" borderId="0" xfId="15" applyFont="1" applyFill="1" applyBorder="1" applyAlignment="1">
      <alignment horizontal="center"/>
    </xf>
    <xf numFmtId="43" fontId="6" fillId="7" borderId="0" xfId="15" applyFont="1" applyFill="1" applyAlignment="1">
      <alignment/>
    </xf>
    <xf numFmtId="43" fontId="0" fillId="7" borderId="0" xfId="15" applyFill="1" applyAlignment="1">
      <alignment/>
    </xf>
    <xf numFmtId="0" fontId="4" fillId="0" borderId="0" xfId="0" applyFont="1" applyAlignment="1">
      <alignment horizontal="left"/>
    </xf>
    <xf numFmtId="188" fontId="7" fillId="0" borderId="10" xfId="15" applyNumberFormat="1" applyFont="1" applyBorder="1" applyAlignment="1">
      <alignment horizontal="right"/>
    </xf>
    <xf numFmtId="0" fontId="1" fillId="3" borderId="4" xfId="0" applyFont="1" applyFill="1" applyBorder="1" applyAlignment="1">
      <alignment/>
    </xf>
    <xf numFmtId="43" fontId="1" fillId="3" borderId="4" xfId="15" applyNumberFormat="1" applyFont="1" applyFill="1" applyBorder="1" applyAlignment="1">
      <alignment/>
    </xf>
    <xf numFmtId="43" fontId="1" fillId="0" borderId="4" xfId="15" applyFont="1" applyBorder="1" applyAlignment="1">
      <alignment/>
    </xf>
    <xf numFmtId="43" fontId="7" fillId="4" borderId="25" xfId="15" applyNumberFormat="1" applyFont="1" applyFill="1" applyBorder="1" applyAlignment="1">
      <alignment/>
    </xf>
    <xf numFmtId="43" fontId="7" fillId="4" borderId="24" xfId="15" applyNumberFormat="1" applyFont="1" applyFill="1" applyBorder="1" applyAlignment="1">
      <alignment/>
    </xf>
    <xf numFmtId="43" fontId="7" fillId="4" borderId="27" xfId="15" applyNumberFormat="1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43" fontId="1" fillId="4" borderId="44" xfId="15" applyNumberFormat="1" applyFont="1" applyFill="1" applyBorder="1" applyAlignment="1">
      <alignment/>
    </xf>
    <xf numFmtId="43" fontId="1" fillId="0" borderId="44" xfId="15" applyFont="1" applyBorder="1" applyAlignment="1">
      <alignment/>
    </xf>
    <xf numFmtId="0" fontId="1" fillId="4" borderId="45" xfId="0" applyFont="1" applyFill="1" applyBorder="1" applyAlignment="1">
      <alignment/>
    </xf>
    <xf numFmtId="43" fontId="1" fillId="4" borderId="46" xfId="15" applyNumberFormat="1" applyFont="1" applyFill="1" applyBorder="1" applyAlignment="1">
      <alignment/>
    </xf>
    <xf numFmtId="43" fontId="1" fillId="0" borderId="46" xfId="15" applyFont="1" applyBorder="1" applyAlignment="1">
      <alignment/>
    </xf>
    <xf numFmtId="43" fontId="1" fillId="4" borderId="4" xfId="15" applyNumberFormat="1" applyFont="1" applyFill="1" applyBorder="1" applyAlignment="1">
      <alignment/>
    </xf>
    <xf numFmtId="43" fontId="7" fillId="4" borderId="28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43" fontId="4" fillId="0" borderId="4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43" fontId="1" fillId="0" borderId="0" xfId="15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9" fillId="0" borderId="7" xfId="0" applyNumberFormat="1" applyFont="1" applyFill="1" applyBorder="1" applyAlignment="1">
      <alignment horizontal="center"/>
    </xf>
    <xf numFmtId="49" fontId="9" fillId="0" borderId="7" xfId="15" applyNumberFormat="1" applyFont="1" applyFill="1" applyBorder="1" applyAlignment="1">
      <alignment horizontal="center"/>
    </xf>
    <xf numFmtId="49" fontId="12" fillId="0" borderId="7" xfId="15" applyNumberFormat="1" applyFont="1" applyFill="1" applyBorder="1" applyAlignment="1">
      <alignment horizontal="center"/>
    </xf>
    <xf numFmtId="49" fontId="9" fillId="0" borderId="13" xfId="15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209" fontId="8" fillId="0" borderId="5" xfId="15" applyNumberFormat="1" applyFont="1" applyFill="1" applyBorder="1" applyAlignment="1">
      <alignment/>
    </xf>
    <xf numFmtId="49" fontId="9" fillId="0" borderId="12" xfId="15" applyNumberFormat="1" applyFont="1" applyFill="1" applyBorder="1" applyAlignment="1">
      <alignment horizontal="center"/>
    </xf>
    <xf numFmtId="209" fontId="8" fillId="0" borderId="12" xfId="15" applyNumberFormat="1" applyFont="1" applyFill="1" applyBorder="1" applyAlignment="1">
      <alignment/>
    </xf>
    <xf numFmtId="209" fontId="33" fillId="0" borderId="10" xfId="15" applyNumberFormat="1" applyFont="1" applyFill="1" applyBorder="1" applyAlignment="1">
      <alignment/>
    </xf>
    <xf numFmtId="0" fontId="9" fillId="4" borderId="15" xfId="0" applyFont="1" applyFill="1" applyBorder="1" applyAlignment="1">
      <alignment horizontal="center"/>
    </xf>
    <xf numFmtId="209" fontId="9" fillId="4" borderId="15" xfId="15" applyNumberFormat="1" applyFont="1" applyFill="1" applyBorder="1" applyAlignment="1">
      <alignment/>
    </xf>
    <xf numFmtId="209" fontId="9" fillId="4" borderId="20" xfId="15" applyNumberFormat="1" applyFont="1" applyFill="1" applyBorder="1" applyAlignment="1">
      <alignment/>
    </xf>
    <xf numFmtId="209" fontId="9" fillId="4" borderId="40" xfId="15" applyNumberFormat="1" applyFont="1" applyFill="1" applyBorder="1" applyAlignment="1">
      <alignment/>
    </xf>
    <xf numFmtId="0" fontId="9" fillId="4" borderId="0" xfId="0" applyFont="1" applyFill="1" applyAlignment="1">
      <alignment/>
    </xf>
    <xf numFmtId="0" fontId="9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/>
    </xf>
    <xf numFmtId="0" fontId="9" fillId="4" borderId="14" xfId="0" applyFont="1" applyFill="1" applyBorder="1" applyAlignment="1">
      <alignment/>
    </xf>
    <xf numFmtId="209" fontId="9" fillId="4" borderId="14" xfId="15" applyNumberFormat="1" applyFont="1" applyFill="1" applyBorder="1" applyAlignment="1">
      <alignment/>
    </xf>
    <xf numFmtId="0" fontId="8" fillId="4" borderId="0" xfId="0" applyFont="1" applyFill="1" applyAlignment="1">
      <alignment/>
    </xf>
    <xf numFmtId="0" fontId="8" fillId="5" borderId="1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209" fontId="9" fillId="5" borderId="15" xfId="15" applyNumberFormat="1" applyFont="1" applyFill="1" applyBorder="1" applyAlignment="1">
      <alignment/>
    </xf>
    <xf numFmtId="209" fontId="9" fillId="5" borderId="33" xfId="15" applyNumberFormat="1" applyFont="1" applyFill="1" applyBorder="1" applyAlignment="1">
      <alignment/>
    </xf>
    <xf numFmtId="209" fontId="8" fillId="5" borderId="40" xfId="15" applyNumberFormat="1" applyFont="1" applyFill="1" applyBorder="1" applyAlignment="1">
      <alignment/>
    </xf>
    <xf numFmtId="209" fontId="9" fillId="5" borderId="40" xfId="15" applyNumberFormat="1" applyFont="1" applyFill="1" applyBorder="1" applyAlignment="1">
      <alignment/>
    </xf>
    <xf numFmtId="209" fontId="9" fillId="5" borderId="47" xfId="15" applyNumberFormat="1" applyFont="1" applyFill="1" applyBorder="1" applyAlignment="1">
      <alignment/>
    </xf>
    <xf numFmtId="0" fontId="8" fillId="5" borderId="0" xfId="0" applyFont="1" applyFill="1" applyAlignment="1">
      <alignment/>
    </xf>
    <xf numFmtId="43" fontId="7" fillId="0" borderId="9" xfId="15" applyFont="1" applyBorder="1" applyAlignment="1">
      <alignment/>
    </xf>
    <xf numFmtId="43" fontId="7" fillId="0" borderId="10" xfId="15" applyFont="1" applyBorder="1" applyAlignment="1">
      <alignment/>
    </xf>
    <xf numFmtId="43" fontId="7" fillId="0" borderId="11" xfId="15" applyFont="1" applyBorder="1" applyAlignment="1">
      <alignment/>
    </xf>
    <xf numFmtId="188" fontId="31" fillId="0" borderId="3" xfId="15" applyNumberFormat="1" applyFont="1" applyBorder="1" applyAlignment="1">
      <alignment horizontal="center"/>
    </xf>
    <xf numFmtId="188" fontId="0" fillId="0" borderId="3" xfId="15" applyNumberFormat="1" applyBorder="1" applyAlignment="1">
      <alignment/>
    </xf>
    <xf numFmtId="188" fontId="21" fillId="0" borderId="20" xfId="15" applyNumberFormat="1" applyFont="1" applyBorder="1" applyAlignment="1">
      <alignment/>
    </xf>
    <xf numFmtId="188" fontId="0" fillId="0" borderId="0" xfId="15" applyNumberFormat="1" applyFont="1" applyAlignment="1">
      <alignment/>
    </xf>
    <xf numFmtId="206" fontId="6" fillId="0" borderId="15" xfId="15" applyNumberFormat="1" applyFont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209" fontId="8" fillId="4" borderId="10" xfId="15" applyNumberFormat="1" applyFont="1" applyFill="1" applyBorder="1" applyAlignment="1">
      <alignment/>
    </xf>
    <xf numFmtId="209" fontId="8" fillId="4" borderId="5" xfId="15" applyNumberFormat="1" applyFont="1" applyFill="1" applyBorder="1" applyAlignment="1">
      <alignment/>
    </xf>
    <xf numFmtId="209" fontId="8" fillId="4" borderId="11" xfId="15" applyNumberFormat="1" applyFont="1" applyFill="1" applyBorder="1" applyAlignment="1">
      <alignment/>
    </xf>
    <xf numFmtId="209" fontId="8" fillId="4" borderId="4" xfId="15" applyNumberFormat="1" applyFont="1" applyFill="1" applyBorder="1" applyAlignment="1">
      <alignment/>
    </xf>
    <xf numFmtId="209" fontId="8" fillId="4" borderId="6" xfId="15" applyNumberFormat="1" applyFont="1" applyFill="1" applyBorder="1" applyAlignment="1">
      <alignment/>
    </xf>
    <xf numFmtId="209" fontId="9" fillId="4" borderId="8" xfId="15" applyNumberFormat="1" applyFont="1" applyFill="1" applyBorder="1" applyAlignment="1">
      <alignment/>
    </xf>
    <xf numFmtId="209" fontId="27" fillId="5" borderId="15" xfId="15" applyNumberFormat="1" applyFont="1" applyFill="1" applyBorder="1" applyAlignment="1">
      <alignment/>
    </xf>
    <xf numFmtId="0" fontId="9" fillId="5" borderId="0" xfId="0" applyFont="1" applyFill="1" applyAlignment="1">
      <alignment/>
    </xf>
    <xf numFmtId="43" fontId="6" fillId="0" borderId="0" xfId="15" applyFont="1" applyBorder="1" applyAlignment="1">
      <alignment horizontal="center"/>
    </xf>
    <xf numFmtId="43" fontId="13" fillId="0" borderId="0" xfId="15" applyFont="1" applyAlignment="1">
      <alignment horizontal="center"/>
    </xf>
    <xf numFmtId="43" fontId="13" fillId="0" borderId="0" xfId="15" applyFont="1" applyAlignment="1">
      <alignment horizontal="left"/>
    </xf>
    <xf numFmtId="43" fontId="13" fillId="0" borderId="0" xfId="15" applyFont="1" applyAlignment="1">
      <alignment horizontal="right"/>
    </xf>
    <xf numFmtId="43" fontId="18" fillId="0" borderId="0" xfId="15" applyFont="1" applyBorder="1" applyAlignment="1">
      <alignment horizontal="center"/>
    </xf>
    <xf numFmtId="43" fontId="28" fillId="0" borderId="0" xfId="15" applyFont="1" applyBorder="1" applyAlignment="1">
      <alignment horizontal="center"/>
    </xf>
    <xf numFmtId="43" fontId="18" fillId="0" borderId="3" xfId="15" applyFont="1" applyBorder="1" applyAlignment="1">
      <alignment horizontal="center"/>
    </xf>
    <xf numFmtId="43" fontId="6" fillId="0" borderId="0" xfId="15" applyFont="1" applyBorder="1" applyAlignment="1">
      <alignment/>
    </xf>
    <xf numFmtId="43" fontId="18" fillId="5" borderId="0" xfId="15" applyFont="1" applyFill="1" applyBorder="1" applyAlignment="1">
      <alignment horizontal="center"/>
    </xf>
    <xf numFmtId="43" fontId="6" fillId="0" borderId="0" xfId="15" applyFont="1" applyAlignment="1">
      <alignment horizontal="left"/>
    </xf>
    <xf numFmtId="43" fontId="0" fillId="0" borderId="0" xfId="15" applyAlignment="1">
      <alignment horizontal="left"/>
    </xf>
    <xf numFmtId="43" fontId="36" fillId="0" borderId="0" xfId="15" applyFont="1" applyAlignment="1">
      <alignment horizontal="left"/>
    </xf>
    <xf numFmtId="15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18" fillId="0" borderId="3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16" fillId="0" borderId="5" xfId="0" applyNumberFormat="1" applyFont="1" applyBorder="1" applyAlignment="1">
      <alignment horizontal="center"/>
    </xf>
    <xf numFmtId="4" fontId="6" fillId="0" borderId="4" xfId="15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16" fillId="0" borderId="0" xfId="15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3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88" fontId="4" fillId="0" borderId="0" xfId="15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8" fontId="4" fillId="0" borderId="7" xfId="15" applyNumberFormat="1" applyFont="1" applyBorder="1" applyAlignment="1">
      <alignment horizontal="center"/>
    </xf>
    <xf numFmtId="188" fontId="4" fillId="0" borderId="19" xfId="15" applyNumberFormat="1" applyFont="1" applyBorder="1" applyAlignment="1">
      <alignment horizontal="center"/>
    </xf>
    <xf numFmtId="201" fontId="4" fillId="0" borderId="0" xfId="15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3" fontId="9" fillId="0" borderId="7" xfId="15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06" fontId="6" fillId="0" borderId="3" xfId="15" applyNumberFormat="1" applyFont="1" applyBorder="1" applyAlignment="1">
      <alignment horizontal="left"/>
    </xf>
    <xf numFmtId="206" fontId="6" fillId="0" borderId="4" xfId="15" applyNumberFormat="1" applyFont="1" applyBorder="1" applyAlignment="1">
      <alignment horizontal="left"/>
    </xf>
    <xf numFmtId="206" fontId="18" fillId="0" borderId="3" xfId="15" applyNumberFormat="1" applyFont="1" applyBorder="1" applyAlignment="1">
      <alignment horizontal="center"/>
    </xf>
    <xf numFmtId="206" fontId="18" fillId="0" borderId="0" xfId="15" applyNumberFormat="1" applyFont="1" applyBorder="1" applyAlignment="1">
      <alignment horizontal="center"/>
    </xf>
    <xf numFmtId="206" fontId="6" fillId="0" borderId="49" xfId="15" applyNumberFormat="1" applyFont="1" applyBorder="1" applyAlignment="1">
      <alignment horizontal="center"/>
    </xf>
    <xf numFmtId="206" fontId="6" fillId="0" borderId="50" xfId="15" applyNumberFormat="1" applyFont="1" applyBorder="1" applyAlignment="1">
      <alignment horizontal="center"/>
    </xf>
    <xf numFmtId="206" fontId="6" fillId="0" borderId="48" xfId="15" applyNumberFormat="1" applyFont="1" applyBorder="1" applyAlignment="1">
      <alignment horizontal="center"/>
    </xf>
    <xf numFmtId="206" fontId="6" fillId="0" borderId="17" xfId="15" applyNumberFormat="1" applyFont="1" applyBorder="1" applyAlignment="1">
      <alignment horizontal="center"/>
    </xf>
    <xf numFmtId="206" fontId="6" fillId="0" borderId="41" xfId="15" applyNumberFormat="1" applyFont="1" applyBorder="1" applyAlignment="1">
      <alignment horizontal="center"/>
    </xf>
    <xf numFmtId="206" fontId="6" fillId="0" borderId="12" xfId="15" applyNumberFormat="1" applyFont="1" applyBorder="1" applyAlignment="1">
      <alignment horizontal="center"/>
    </xf>
    <xf numFmtId="206" fontId="6" fillId="0" borderId="8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center"/>
    </xf>
    <xf numFmtId="206" fontId="6" fillId="0" borderId="4" xfId="15" applyNumberFormat="1" applyFont="1" applyBorder="1" applyAlignment="1">
      <alignment horizontal="center"/>
    </xf>
    <xf numFmtId="206" fontId="6" fillId="0" borderId="3" xfId="15" applyNumberFormat="1" applyFont="1" applyBorder="1" applyAlignment="1">
      <alignment horizontal="center"/>
    </xf>
    <xf numFmtId="206" fontId="6" fillId="0" borderId="54" xfId="15" applyNumberFormat="1" applyFont="1" applyBorder="1" applyAlignment="1">
      <alignment horizontal="center"/>
    </xf>
    <xf numFmtId="206" fontId="6" fillId="0" borderId="47" xfId="15" applyNumberFormat="1" applyFont="1" applyBorder="1" applyAlignment="1">
      <alignment horizontal="center"/>
    </xf>
    <xf numFmtId="206" fontId="6" fillId="0" borderId="42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206" fontId="18" fillId="0" borderId="4" xfId="15" applyNumberFormat="1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2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29</xdr:row>
      <xdr:rowOff>304800</xdr:rowOff>
    </xdr:from>
    <xdr:to>
      <xdr:col>3</xdr:col>
      <xdr:colOff>190500</xdr:colOff>
      <xdr:row>32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047875" y="94202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30</xdr:row>
      <xdr:rowOff>9525</xdr:rowOff>
    </xdr:from>
    <xdr:to>
      <xdr:col>4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210050" y="943927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3</xdr:col>
      <xdr:colOff>247650</xdr:colOff>
      <xdr:row>31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9429750"/>
          <a:ext cx="2085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266700</xdr:colOff>
      <xdr:row>30</xdr:row>
      <xdr:rowOff>0</xdr:rowOff>
    </xdr:from>
    <xdr:to>
      <xdr:col>4</xdr:col>
      <xdr:colOff>485775</xdr:colOff>
      <xdr:row>31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24075" y="9429750"/>
          <a:ext cx="2066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514350</xdr:colOff>
      <xdr:row>30</xdr:row>
      <xdr:rowOff>0</xdr:rowOff>
    </xdr:from>
    <xdr:to>
      <xdr:col>4</xdr:col>
      <xdr:colOff>514350</xdr:colOff>
      <xdr:row>32</xdr:row>
      <xdr:rowOff>304800</xdr:rowOff>
    </xdr:to>
    <xdr:sp>
      <xdr:nvSpPr>
        <xdr:cNvPr id="5" name="Line 5"/>
        <xdr:cNvSpPr>
          <a:spLocks/>
        </xdr:cNvSpPr>
      </xdr:nvSpPr>
      <xdr:spPr>
        <a:xfrm>
          <a:off x="4219575" y="94297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30</xdr:row>
      <xdr:rowOff>9525</xdr:rowOff>
    </xdr:from>
    <xdr:to>
      <xdr:col>8</xdr:col>
      <xdr:colOff>285750</xdr:colOff>
      <xdr:row>31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29100" y="9439275"/>
          <a:ext cx="2095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29</xdr:row>
      <xdr:rowOff>304800</xdr:rowOff>
    </xdr:from>
    <xdr:to>
      <xdr:col>3</xdr:col>
      <xdr:colOff>352425</xdr:colOff>
      <xdr:row>32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943100" y="94202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30</xdr:row>
      <xdr:rowOff>9525</xdr:rowOff>
    </xdr:from>
    <xdr:to>
      <xdr:col>4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219575" y="943927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3</xdr:col>
      <xdr:colOff>247650</xdr:colOff>
      <xdr:row>31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9429750"/>
          <a:ext cx="1819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285750</xdr:colOff>
      <xdr:row>30</xdr:row>
      <xdr:rowOff>0</xdr:rowOff>
    </xdr:from>
    <xdr:to>
      <xdr:col>4</xdr:col>
      <xdr:colOff>504825</xdr:colOff>
      <xdr:row>31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76425" y="9429750"/>
          <a:ext cx="2343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514350</xdr:colOff>
      <xdr:row>30</xdr:row>
      <xdr:rowOff>0</xdr:rowOff>
    </xdr:from>
    <xdr:to>
      <xdr:col>4</xdr:col>
      <xdr:colOff>514350</xdr:colOff>
      <xdr:row>32</xdr:row>
      <xdr:rowOff>304800</xdr:rowOff>
    </xdr:to>
    <xdr:sp>
      <xdr:nvSpPr>
        <xdr:cNvPr id="5" name="Line 5"/>
        <xdr:cNvSpPr>
          <a:spLocks/>
        </xdr:cNvSpPr>
      </xdr:nvSpPr>
      <xdr:spPr>
        <a:xfrm>
          <a:off x="4229100" y="94297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28575</xdr:rowOff>
    </xdr:from>
    <xdr:to>
      <xdr:col>8</xdr:col>
      <xdr:colOff>333375</xdr:colOff>
      <xdr:row>31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86250" y="9458325"/>
          <a:ext cx="1962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32</xdr:row>
      <xdr:rowOff>9525</xdr:rowOff>
    </xdr:from>
    <xdr:to>
      <xdr:col>4</xdr:col>
      <xdr:colOff>504825</xdr:colOff>
      <xdr:row>35</xdr:row>
      <xdr:rowOff>0</xdr:rowOff>
    </xdr:to>
    <xdr:sp>
      <xdr:nvSpPr>
        <xdr:cNvPr id="1" name="Line 5"/>
        <xdr:cNvSpPr>
          <a:spLocks/>
        </xdr:cNvSpPr>
      </xdr:nvSpPr>
      <xdr:spPr>
        <a:xfrm>
          <a:off x="4648200" y="9753600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31</xdr:row>
      <xdr:rowOff>0</xdr:rowOff>
    </xdr:from>
    <xdr:to>
      <xdr:col>3</xdr:col>
      <xdr:colOff>638175</xdr:colOff>
      <xdr:row>34</xdr:row>
      <xdr:rowOff>0</xdr:rowOff>
    </xdr:to>
    <xdr:sp>
      <xdr:nvSpPr>
        <xdr:cNvPr id="2" name="Line 10"/>
        <xdr:cNvSpPr>
          <a:spLocks/>
        </xdr:cNvSpPr>
      </xdr:nvSpPr>
      <xdr:spPr>
        <a:xfrm>
          <a:off x="2085975" y="94297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31</xdr:row>
      <xdr:rowOff>9525</xdr:rowOff>
    </xdr:from>
    <xdr:to>
      <xdr:col>4</xdr:col>
      <xdr:colOff>504825</xdr:colOff>
      <xdr:row>34</xdr:row>
      <xdr:rowOff>0</xdr:rowOff>
    </xdr:to>
    <xdr:sp>
      <xdr:nvSpPr>
        <xdr:cNvPr id="3" name="Line 11"/>
        <xdr:cNvSpPr>
          <a:spLocks/>
        </xdr:cNvSpPr>
      </xdr:nvSpPr>
      <xdr:spPr>
        <a:xfrm>
          <a:off x="4648200" y="943927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3</xdr:col>
      <xdr:colOff>390525</xdr:colOff>
      <xdr:row>32</xdr:row>
      <xdr:rowOff>19050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9050" y="9429750"/>
          <a:ext cx="1819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428625</xdr:colOff>
      <xdr:row>31</xdr:row>
      <xdr:rowOff>0</xdr:rowOff>
    </xdr:from>
    <xdr:to>
      <xdr:col>4</xdr:col>
      <xdr:colOff>485775</xdr:colOff>
      <xdr:row>32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876425" y="9429750"/>
          <a:ext cx="2752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342900</xdr:colOff>
      <xdr:row>31</xdr:row>
      <xdr:rowOff>9525</xdr:rowOff>
    </xdr:from>
    <xdr:to>
      <xdr:col>4</xdr:col>
      <xdr:colOff>342900</xdr:colOff>
      <xdr:row>34</xdr:row>
      <xdr:rowOff>0</xdr:rowOff>
    </xdr:to>
    <xdr:sp>
      <xdr:nvSpPr>
        <xdr:cNvPr id="6" name="Line 14"/>
        <xdr:cNvSpPr>
          <a:spLocks/>
        </xdr:cNvSpPr>
      </xdr:nvSpPr>
      <xdr:spPr>
        <a:xfrm>
          <a:off x="4486275" y="94392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31</xdr:row>
      <xdr:rowOff>9525</xdr:rowOff>
    </xdr:from>
    <xdr:to>
      <xdr:col>8</xdr:col>
      <xdr:colOff>285750</xdr:colOff>
      <xdr:row>32</xdr:row>
      <xdr:rowOff>9525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4667250" y="9439275"/>
          <a:ext cx="2095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30</xdr:row>
      <xdr:rowOff>0</xdr:rowOff>
    </xdr:from>
    <xdr:to>
      <xdr:col>3</xdr:col>
      <xdr:colOff>333375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0" y="94297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30</xdr:row>
      <xdr:rowOff>9525</xdr:rowOff>
    </xdr:from>
    <xdr:to>
      <xdr:col>4</xdr:col>
      <xdr:colOff>485775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581525" y="94392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304800</xdr:rowOff>
    </xdr:from>
    <xdr:to>
      <xdr:col>3</xdr:col>
      <xdr:colOff>238125</xdr:colOff>
      <xdr:row>30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9420225"/>
          <a:ext cx="2095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oneCellAnchor>
    <xdr:from>
      <xdr:col>3</xdr:col>
      <xdr:colOff>323850</xdr:colOff>
      <xdr:row>30</xdr:row>
      <xdr:rowOff>38100</xdr:rowOff>
    </xdr:from>
    <xdr:ext cx="2419350" cy="276225"/>
    <xdr:sp>
      <xdr:nvSpPr>
        <xdr:cNvPr id="4" name="TextBox 4"/>
        <xdr:cNvSpPr txBox="1">
          <a:spLocks noChangeArrowheads="1"/>
        </xdr:cNvSpPr>
      </xdr:nvSpPr>
      <xdr:spPr>
        <a:xfrm>
          <a:off x="2181225" y="9467850"/>
          <a:ext cx="2419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oneCellAnchor>
  <xdr:oneCellAnchor>
    <xdr:from>
      <xdr:col>4</xdr:col>
      <xdr:colOff>542925</xdr:colOff>
      <xdr:row>30</xdr:row>
      <xdr:rowOff>9525</xdr:rowOff>
    </xdr:from>
    <xdr:ext cx="2162175" cy="304800"/>
    <xdr:sp>
      <xdr:nvSpPr>
        <xdr:cNvPr id="5" name="TextBox 5"/>
        <xdr:cNvSpPr txBox="1">
          <a:spLocks noChangeArrowheads="1"/>
        </xdr:cNvSpPr>
      </xdr:nvSpPr>
      <xdr:spPr>
        <a:xfrm>
          <a:off x="4638675" y="9439275"/>
          <a:ext cx="2162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oneCellAnchor>
  <xdr:twoCellAnchor>
    <xdr:from>
      <xdr:col>9</xdr:col>
      <xdr:colOff>38100</xdr:colOff>
      <xdr:row>21</xdr:row>
      <xdr:rowOff>142875</xdr:rowOff>
    </xdr:from>
    <xdr:to>
      <xdr:col>9</xdr:col>
      <xdr:colOff>114300</xdr:colOff>
      <xdr:row>23</xdr:row>
      <xdr:rowOff>276225</xdr:rowOff>
    </xdr:to>
    <xdr:sp>
      <xdr:nvSpPr>
        <xdr:cNvPr id="6" name="AutoShape 6"/>
        <xdr:cNvSpPr>
          <a:spLocks/>
        </xdr:cNvSpPr>
      </xdr:nvSpPr>
      <xdr:spPr>
        <a:xfrm>
          <a:off x="6858000" y="6743700"/>
          <a:ext cx="76200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37</xdr:row>
      <xdr:rowOff>304800</xdr:rowOff>
    </xdr:from>
    <xdr:to>
      <xdr:col>3</xdr:col>
      <xdr:colOff>628650</xdr:colOff>
      <xdr:row>40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114550" y="94202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37</xdr:row>
      <xdr:rowOff>304800</xdr:rowOff>
    </xdr:from>
    <xdr:to>
      <xdr:col>4</xdr:col>
      <xdr:colOff>342900</xdr:colOff>
      <xdr:row>40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4543425" y="94202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38100</xdr:rowOff>
    </xdr:from>
    <xdr:to>
      <xdr:col>3</xdr:col>
      <xdr:colOff>428625</xdr:colOff>
      <xdr:row>39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9467850"/>
          <a:ext cx="1847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523875</xdr:colOff>
      <xdr:row>38</xdr:row>
      <xdr:rowOff>0</xdr:rowOff>
    </xdr:from>
    <xdr:to>
      <xdr:col>4</xdr:col>
      <xdr:colOff>238125</xdr:colOff>
      <xdr:row>39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09775" y="9429750"/>
          <a:ext cx="2428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219075</xdr:colOff>
      <xdr:row>38</xdr:row>
      <xdr:rowOff>9525</xdr:rowOff>
    </xdr:from>
    <xdr:to>
      <xdr:col>8</xdr:col>
      <xdr:colOff>276225</xdr:colOff>
      <xdr:row>39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19600" y="9439275"/>
          <a:ext cx="2305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11</xdr:row>
      <xdr:rowOff>9525</xdr:rowOff>
    </xdr:from>
    <xdr:to>
      <xdr:col>17</xdr:col>
      <xdr:colOff>476250</xdr:colOff>
      <xdr:row>18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8734425" y="3400425"/>
          <a:ext cx="209550" cy="2295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20</xdr:row>
      <xdr:rowOff>95250</xdr:rowOff>
    </xdr:from>
    <xdr:to>
      <xdr:col>17</xdr:col>
      <xdr:colOff>552450</xdr:colOff>
      <xdr:row>25</xdr:row>
      <xdr:rowOff>266700</xdr:rowOff>
    </xdr:to>
    <xdr:sp>
      <xdr:nvSpPr>
        <xdr:cNvPr id="2" name="AutoShape 4"/>
        <xdr:cNvSpPr>
          <a:spLocks/>
        </xdr:cNvSpPr>
      </xdr:nvSpPr>
      <xdr:spPr>
        <a:xfrm>
          <a:off x="8724900" y="6153150"/>
          <a:ext cx="295275" cy="1657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41</xdr:row>
      <xdr:rowOff>38100</xdr:rowOff>
    </xdr:from>
    <xdr:to>
      <xdr:col>17</xdr:col>
      <xdr:colOff>447675</xdr:colOff>
      <xdr:row>52</xdr:row>
      <xdr:rowOff>200025</xdr:rowOff>
    </xdr:to>
    <xdr:sp>
      <xdr:nvSpPr>
        <xdr:cNvPr id="3" name="AutoShape 5"/>
        <xdr:cNvSpPr>
          <a:spLocks/>
        </xdr:cNvSpPr>
      </xdr:nvSpPr>
      <xdr:spPr>
        <a:xfrm>
          <a:off x="8610600" y="11258550"/>
          <a:ext cx="304800" cy="3305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55</xdr:row>
      <xdr:rowOff>85725</xdr:rowOff>
    </xdr:from>
    <xdr:to>
      <xdr:col>17</xdr:col>
      <xdr:colOff>342900</xdr:colOff>
      <xdr:row>62</xdr:row>
      <xdr:rowOff>9525</xdr:rowOff>
    </xdr:to>
    <xdr:sp>
      <xdr:nvSpPr>
        <xdr:cNvPr id="4" name="AutoShape 6"/>
        <xdr:cNvSpPr>
          <a:spLocks/>
        </xdr:cNvSpPr>
      </xdr:nvSpPr>
      <xdr:spPr>
        <a:xfrm>
          <a:off x="8677275" y="15306675"/>
          <a:ext cx="133350" cy="1924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0;&#3633;&#3597;&#3594;&#3637;&#3649;&#3618;&#3585;&#3611;&#3619;&#3632;&#3648;&#3616;&#3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สด"/>
      <sheetName val="802-6-01889-3"/>
      <sheetName val="092-2-70585-3"/>
      <sheetName val="092-2-71715-9"/>
      <sheetName val="รายได้ค้างรับ"/>
      <sheetName val="ลูกหนี้เงินยืมเงินงบประมาณ"/>
      <sheetName val="งบกลาง"/>
      <sheetName val="เงินเดือน"/>
      <sheetName val="ค่าจ้างชั่วคราว"/>
      <sheetName val="ค่าตอบแทน"/>
      <sheetName val="ค่าใช้สอย"/>
      <sheetName val="ค่าวัสดุ"/>
      <sheetName val="ค่าสาธารณูปโภค"/>
      <sheetName val="เงินอุดหนุน"/>
      <sheetName val="ครุภัณฑ์"/>
      <sheetName val="ที่ดินและสิ่งก่อสร้าง"/>
      <sheetName val="รายจ่ายอื่น"/>
      <sheetName val="รายรับ"/>
      <sheetName val="เงินรับฝาก"/>
      <sheetName val="เงินสะสม"/>
      <sheetName val="เงินทุนสำรองเงินสะสม"/>
      <sheetName val="เงินอุดหนุนทั่วไปค้างจ่าย"/>
      <sheetName val="เงินอุดหนุนทั่วไประบุวัตถุประสง"/>
      <sheetName val="เงินอุดหนุนเฉพาะกิจ"/>
      <sheetName val="ภาษีหัก ณ ที่จ่าย"/>
      <sheetName val="เงินมัดจำประกันสัญญา"/>
      <sheetName val="เงินค่าใช้จ่าย 5%"/>
      <sheetName val="เงินส่วนลด 6%"/>
      <sheetName val="ลูกหนี้-โครงการเศรษฐกิจชุมชน"/>
      <sheetName val="เงินอุดหนุนศูนย์ข้อมูลข่าวสาร"/>
      <sheetName val="เงินมัดจำมาตรวัดน้ำ"/>
    </sheetNames>
    <sheetDataSet>
      <sheetData sheetId="0">
        <row r="2">
          <cell r="A2" t="str">
            <v>เงินสด</v>
          </cell>
        </row>
        <row r="3">
          <cell r="A3">
            <v>110100</v>
          </cell>
        </row>
      </sheetData>
      <sheetData sheetId="1">
        <row r="2">
          <cell r="A2" t="str">
            <v>เงินฝากธนาคาร กรุงไทย กระแสรายวัน 802-6-01889-3</v>
          </cell>
        </row>
        <row r="3">
          <cell r="A3">
            <v>110203</v>
          </cell>
        </row>
      </sheetData>
      <sheetData sheetId="2">
        <row r="2">
          <cell r="A2" t="str">
            <v>เงินฝากธนาคาร ธกส.ออมทรัพย์ 092-2-70585-3</v>
          </cell>
        </row>
        <row r="3">
          <cell r="A3">
            <v>110201</v>
          </cell>
        </row>
      </sheetData>
      <sheetData sheetId="3">
        <row r="2">
          <cell r="A2" t="str">
            <v>เงินฝากธนาคาร ธกส.ออมทรัพย์ 092-2-71715-9</v>
          </cell>
        </row>
        <row r="3">
          <cell r="A3">
            <v>120300</v>
          </cell>
        </row>
      </sheetData>
      <sheetData sheetId="5">
        <row r="2">
          <cell r="A2" t="str">
            <v>ลูกหนี้เงินยืมเงินงบประมาณ</v>
          </cell>
        </row>
        <row r="3">
          <cell r="A3">
            <v>110605</v>
          </cell>
        </row>
      </sheetData>
      <sheetData sheetId="6">
        <row r="2">
          <cell r="A2" t="str">
            <v>งบกลาง</v>
          </cell>
        </row>
        <row r="3">
          <cell r="A3">
            <v>510000</v>
          </cell>
        </row>
      </sheetData>
      <sheetData sheetId="7">
        <row r="2">
          <cell r="A2" t="str">
            <v>เงินเดือน</v>
          </cell>
        </row>
        <row r="3">
          <cell r="A3">
            <v>520000</v>
          </cell>
        </row>
      </sheetData>
      <sheetData sheetId="8">
        <row r="2">
          <cell r="A2" t="str">
            <v>ค่าจ้างชั่วคราว</v>
          </cell>
        </row>
        <row r="3">
          <cell r="A3">
            <v>220600</v>
          </cell>
        </row>
      </sheetData>
      <sheetData sheetId="9">
        <row r="2">
          <cell r="A2" t="str">
            <v>ค่าตอบแทน</v>
          </cell>
        </row>
        <row r="3">
          <cell r="A3">
            <v>531000</v>
          </cell>
        </row>
      </sheetData>
      <sheetData sheetId="10">
        <row r="2">
          <cell r="A2" t="str">
            <v>ค่าใช้สอย</v>
          </cell>
        </row>
        <row r="3">
          <cell r="A3">
            <v>532000</v>
          </cell>
        </row>
      </sheetData>
      <sheetData sheetId="11">
        <row r="2">
          <cell r="A2" t="str">
            <v>ค่าวัสดุ</v>
          </cell>
        </row>
        <row r="3">
          <cell r="A3">
            <v>533000</v>
          </cell>
        </row>
      </sheetData>
      <sheetData sheetId="12">
        <row r="2">
          <cell r="A2" t="str">
            <v>ค่าสาธารณูปโภค</v>
          </cell>
        </row>
        <row r="3">
          <cell r="A3">
            <v>534000</v>
          </cell>
        </row>
      </sheetData>
      <sheetData sheetId="13">
        <row r="2">
          <cell r="A2" t="str">
            <v>เงินอุดหนุน</v>
          </cell>
        </row>
        <row r="3">
          <cell r="A3">
            <v>561000</v>
          </cell>
        </row>
      </sheetData>
      <sheetData sheetId="14">
        <row r="2">
          <cell r="A2" t="str">
            <v>ครุภัณฑ์</v>
          </cell>
        </row>
        <row r="3">
          <cell r="A3">
            <v>541000</v>
          </cell>
        </row>
      </sheetData>
      <sheetData sheetId="15">
        <row r="2">
          <cell r="A2" t="str">
            <v>ที่ดินและสิ่งก่อสร้าง</v>
          </cell>
        </row>
        <row r="3">
          <cell r="A3">
            <v>542000</v>
          </cell>
        </row>
      </sheetData>
      <sheetData sheetId="16">
        <row r="2">
          <cell r="A2" t="str">
            <v>รายจ่ายอื่น</v>
          </cell>
        </row>
        <row r="3">
          <cell r="A3">
            <v>551000</v>
          </cell>
        </row>
      </sheetData>
      <sheetData sheetId="17">
        <row r="2">
          <cell r="A2" t="str">
            <v>รายรับ</v>
          </cell>
        </row>
        <row r="3">
          <cell r="A3">
            <v>410000</v>
          </cell>
        </row>
      </sheetData>
      <sheetData sheetId="18">
        <row r="2">
          <cell r="A2" t="str">
            <v>เงินรับฝาก</v>
          </cell>
        </row>
        <row r="3">
          <cell r="A3">
            <v>230100</v>
          </cell>
        </row>
      </sheetData>
      <sheetData sheetId="19">
        <row r="2">
          <cell r="A2" t="str">
            <v>เงินสะสม</v>
          </cell>
        </row>
        <row r="3">
          <cell r="A3">
            <v>300000</v>
          </cell>
        </row>
      </sheetData>
      <sheetData sheetId="20">
        <row r="2">
          <cell r="A2" t="str">
            <v>เงินทุนสำรองเงินสะสม</v>
          </cell>
        </row>
        <row r="3">
          <cell r="A3">
            <v>320000</v>
          </cell>
        </row>
      </sheetData>
      <sheetData sheetId="21">
        <row r="2">
          <cell r="A2" t="str">
            <v>เงินอุดหนุนทั่วไปค้างจ่าย</v>
          </cell>
        </row>
        <row r="3">
          <cell r="A3">
            <v>210300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6">
      <selection activeCell="D23" sqref="D23"/>
    </sheetView>
  </sheetViews>
  <sheetFormatPr defaultColWidth="9.140625" defaultRowHeight="24.75" customHeight="1"/>
  <cols>
    <col min="1" max="1" width="5.57421875" style="1" customWidth="1"/>
    <col min="2" max="2" width="16.28125" style="1" customWidth="1"/>
    <col min="3" max="3" width="6.00390625" style="1" customWidth="1"/>
    <col min="4" max="4" width="27.7109375" style="1" customWidth="1"/>
    <col min="5" max="5" width="8.7109375" style="2" customWidth="1"/>
    <col min="6" max="6" width="10.28125" style="4" customWidth="1"/>
    <col min="7" max="7" width="5.28125" style="5" customWidth="1"/>
    <col min="8" max="8" width="10.7109375" style="4" customWidth="1"/>
    <col min="9" max="9" width="5.28125" style="4" customWidth="1"/>
    <col min="10" max="16384" width="9.140625" style="1" customWidth="1"/>
  </cols>
  <sheetData>
    <row r="1" spans="1:9" ht="24.75" customHeight="1">
      <c r="A1" s="498" t="s">
        <v>0</v>
      </c>
      <c r="B1" s="498"/>
      <c r="C1" s="498"/>
      <c r="G1" s="499" t="s">
        <v>283</v>
      </c>
      <c r="H1" s="499"/>
      <c r="I1" s="499"/>
    </row>
    <row r="2" spans="5:9" ht="24.75" customHeight="1">
      <c r="E2" s="500"/>
      <c r="F2" s="500"/>
      <c r="G2" s="499" t="s">
        <v>284</v>
      </c>
      <c r="H2" s="499"/>
      <c r="I2" s="499"/>
    </row>
    <row r="3" spans="1:9" ht="24.75" customHeight="1">
      <c r="A3" s="506" t="s">
        <v>36</v>
      </c>
      <c r="B3" s="506"/>
      <c r="C3" s="506"/>
      <c r="D3" s="506"/>
      <c r="E3" s="506"/>
      <c r="F3" s="506"/>
      <c r="G3" s="506"/>
      <c r="H3" s="506"/>
      <c r="I3" s="506"/>
    </row>
    <row r="4" spans="1:6" ht="24.75" customHeight="1">
      <c r="A4" s="498" t="s">
        <v>2</v>
      </c>
      <c r="B4" s="498"/>
      <c r="C4" s="3"/>
      <c r="D4" s="2"/>
      <c r="F4" s="5"/>
    </row>
    <row r="5" spans="1:9" ht="24.75" customHeight="1">
      <c r="A5" s="507" t="s">
        <v>6</v>
      </c>
      <c r="B5" s="508"/>
      <c r="C5" s="508"/>
      <c r="D5" s="508"/>
      <c r="E5" s="19" t="s">
        <v>5</v>
      </c>
      <c r="F5" s="509" t="s">
        <v>3</v>
      </c>
      <c r="G5" s="509"/>
      <c r="H5" s="509" t="s">
        <v>4</v>
      </c>
      <c r="I5" s="510"/>
    </row>
    <row r="6" spans="1:9" ht="24.75" customHeight="1">
      <c r="A6" s="7"/>
      <c r="B6" s="7"/>
      <c r="C6" s="7"/>
      <c r="D6" s="20"/>
      <c r="E6" s="24"/>
      <c r="F6" s="25"/>
      <c r="G6" s="25"/>
      <c r="H6" s="26"/>
      <c r="I6" s="30"/>
    </row>
    <row r="7" spans="1:9" ht="24.75" customHeight="1">
      <c r="A7" s="21" t="s">
        <v>16</v>
      </c>
      <c r="B7" s="14"/>
      <c r="C7" s="14"/>
      <c r="D7" s="22"/>
      <c r="E7" s="76" t="s">
        <v>38</v>
      </c>
      <c r="F7" s="28">
        <v>1365714</v>
      </c>
      <c r="G7" s="222">
        <v>29</v>
      </c>
      <c r="H7" s="221"/>
      <c r="I7" s="223"/>
    </row>
    <row r="8" spans="1:9" ht="24.75" customHeight="1">
      <c r="A8" s="14"/>
      <c r="B8" s="14" t="s">
        <v>27</v>
      </c>
      <c r="C8" s="14"/>
      <c r="D8" s="22"/>
      <c r="E8" s="76"/>
      <c r="F8" s="221"/>
      <c r="G8" s="222"/>
      <c r="H8" s="221"/>
      <c r="I8" s="223"/>
    </row>
    <row r="9" spans="1:9" ht="24.75" customHeight="1">
      <c r="A9" s="14"/>
      <c r="B9" s="14"/>
      <c r="C9" s="14"/>
      <c r="D9" s="22"/>
      <c r="E9" s="76"/>
      <c r="F9" s="221"/>
      <c r="G9" s="222"/>
      <c r="H9" s="221"/>
      <c r="I9" s="223"/>
    </row>
    <row r="10" spans="1:9" ht="24.75" customHeight="1">
      <c r="A10" s="14"/>
      <c r="B10" s="14"/>
      <c r="C10" s="21" t="s">
        <v>37</v>
      </c>
      <c r="D10" s="22"/>
      <c r="E10" s="76" t="s">
        <v>39</v>
      </c>
      <c r="F10" s="221"/>
      <c r="G10" s="222"/>
      <c r="H10" s="28">
        <v>1365714</v>
      </c>
      <c r="I10" s="218">
        <v>29</v>
      </c>
    </row>
    <row r="11" spans="1:9" ht="24.75" customHeight="1">
      <c r="A11" s="14"/>
      <c r="B11" s="14"/>
      <c r="C11" s="14"/>
      <c r="D11" s="22" t="s">
        <v>7</v>
      </c>
      <c r="E11" s="27"/>
      <c r="F11" s="28"/>
      <c r="G11" s="40"/>
      <c r="H11" s="28"/>
      <c r="I11" s="31"/>
    </row>
    <row r="12" spans="1:9" ht="24.75" customHeight="1">
      <c r="A12" s="14"/>
      <c r="B12" s="14"/>
      <c r="C12" s="14"/>
      <c r="D12" s="22"/>
      <c r="E12" s="27"/>
      <c r="F12" s="28"/>
      <c r="G12" s="40"/>
      <c r="H12" s="28"/>
      <c r="I12" s="31"/>
    </row>
    <row r="13" spans="1:9" ht="24.75" customHeight="1">
      <c r="A13" s="14"/>
      <c r="B13" s="14"/>
      <c r="C13" s="14"/>
      <c r="D13" s="22"/>
      <c r="E13" s="27"/>
      <c r="F13" s="28"/>
      <c r="G13" s="40"/>
      <c r="H13" s="28"/>
      <c r="I13" s="41"/>
    </row>
    <row r="14" spans="1:9" ht="24.75" customHeight="1">
      <c r="A14" s="14"/>
      <c r="B14" s="14"/>
      <c r="C14" s="14"/>
      <c r="D14" s="22"/>
      <c r="E14" s="27"/>
      <c r="F14" s="28"/>
      <c r="G14" s="40"/>
      <c r="H14" s="28"/>
      <c r="I14" s="41"/>
    </row>
    <row r="15" spans="1:9" ht="24.75" customHeight="1">
      <c r="A15" s="14"/>
      <c r="B15" s="14"/>
      <c r="C15" s="14"/>
      <c r="D15" s="22"/>
      <c r="E15" s="27"/>
      <c r="F15" s="28"/>
      <c r="G15" s="40"/>
      <c r="H15" s="28"/>
      <c r="I15" s="45"/>
    </row>
    <row r="16" spans="1:9" ht="24.75" customHeight="1">
      <c r="A16" s="14"/>
      <c r="B16" s="14"/>
      <c r="C16" s="14"/>
      <c r="D16" s="22"/>
      <c r="E16" s="46"/>
      <c r="F16" s="46"/>
      <c r="G16" s="27"/>
      <c r="H16" s="46"/>
      <c r="I16" s="2"/>
    </row>
    <row r="17" spans="1:9" ht="24.75" customHeight="1">
      <c r="A17" s="14"/>
      <c r="B17" s="14"/>
      <c r="C17" s="14"/>
      <c r="D17" s="22"/>
      <c r="E17" s="46"/>
      <c r="F17" s="46"/>
      <c r="G17" s="27"/>
      <c r="H17" s="46"/>
      <c r="I17" s="2"/>
    </row>
    <row r="18" spans="1:9" ht="24.75" customHeight="1">
      <c r="A18" s="14"/>
      <c r="B18" s="14"/>
      <c r="C18" s="14"/>
      <c r="D18" s="22"/>
      <c r="E18" s="46"/>
      <c r="F18" s="46"/>
      <c r="G18" s="27"/>
      <c r="H18" s="28"/>
      <c r="I18" s="2"/>
    </row>
    <row r="19" spans="1:9" ht="24.75" customHeight="1">
      <c r="A19" s="14"/>
      <c r="B19" s="14"/>
      <c r="C19" s="14"/>
      <c r="D19" s="22"/>
      <c r="E19" s="46"/>
      <c r="F19" s="46"/>
      <c r="G19" s="27"/>
      <c r="H19" s="28"/>
      <c r="I19" s="2"/>
    </row>
    <row r="20" spans="1:9" ht="24.75" customHeight="1">
      <c r="A20" s="14"/>
      <c r="B20" s="14"/>
      <c r="C20" s="14"/>
      <c r="D20" s="22"/>
      <c r="E20" s="46"/>
      <c r="F20" s="46"/>
      <c r="G20" s="27"/>
      <c r="H20" s="28"/>
      <c r="I20" s="2"/>
    </row>
    <row r="21" spans="1:9" ht="24.75" customHeight="1">
      <c r="A21" s="14"/>
      <c r="B21" s="14"/>
      <c r="C21" s="14"/>
      <c r="D21" s="22"/>
      <c r="E21" s="46"/>
      <c r="F21" s="46"/>
      <c r="G21" s="27"/>
      <c r="H21" s="28"/>
      <c r="I21" s="2"/>
    </row>
    <row r="22" spans="1:9" ht="24.75" customHeight="1">
      <c r="A22" s="14"/>
      <c r="B22" s="14"/>
      <c r="C22" s="14"/>
      <c r="D22" s="22"/>
      <c r="E22" s="46"/>
      <c r="F22" s="46"/>
      <c r="G22" s="27"/>
      <c r="H22" s="28"/>
      <c r="I22" s="2"/>
    </row>
    <row r="23" spans="1:9" ht="24.75" customHeight="1">
      <c r="A23" s="14"/>
      <c r="B23" s="14"/>
      <c r="C23" s="14"/>
      <c r="D23" s="22"/>
      <c r="E23" s="46"/>
      <c r="F23" s="46"/>
      <c r="G23" s="27"/>
      <c r="H23" s="46"/>
      <c r="I23" s="1"/>
    </row>
    <row r="24" spans="1:9" ht="24.75" customHeight="1">
      <c r="A24" s="14"/>
      <c r="B24" s="14"/>
      <c r="C24" s="14"/>
      <c r="D24" s="22"/>
      <c r="E24" s="27"/>
      <c r="F24" s="28"/>
      <c r="G24" s="40"/>
      <c r="H24" s="28"/>
      <c r="I24" s="32"/>
    </row>
    <row r="25" spans="1:9" ht="24.75" customHeight="1">
      <c r="A25" s="14"/>
      <c r="B25" s="14"/>
      <c r="C25" s="14"/>
      <c r="D25" s="22"/>
      <c r="E25" s="27"/>
      <c r="F25" s="28"/>
      <c r="G25" s="40"/>
      <c r="H25" s="28"/>
      <c r="I25" s="31"/>
    </row>
    <row r="26" spans="1:9" ht="24.75" customHeight="1">
      <c r="A26" s="14"/>
      <c r="B26" s="14"/>
      <c r="C26" s="14"/>
      <c r="D26" s="22"/>
      <c r="E26" s="27"/>
      <c r="F26" s="28"/>
      <c r="G26" s="40"/>
      <c r="H26" s="28"/>
      <c r="I26" s="31"/>
    </row>
    <row r="27" spans="1:9" ht="24.75" customHeight="1">
      <c r="A27" s="10"/>
      <c r="B27" s="10"/>
      <c r="C27" s="10"/>
      <c r="D27" s="23"/>
      <c r="E27" s="33"/>
      <c r="F27" s="35">
        <f>SUM(F7:F26)</f>
        <v>1365714</v>
      </c>
      <c r="G27" s="242">
        <f>SUM(G7:G26)</f>
        <v>29</v>
      </c>
      <c r="H27" s="34">
        <f>SUM(H10:H26)</f>
        <v>1365714</v>
      </c>
      <c r="I27" s="245">
        <f>SUM(I10:I26)</f>
        <v>29</v>
      </c>
    </row>
    <row r="28" spans="1:9" ht="24.75" customHeight="1">
      <c r="A28" s="38" t="s">
        <v>29</v>
      </c>
      <c r="B28" s="37"/>
      <c r="C28" s="6"/>
      <c r="D28" s="6"/>
      <c r="E28" s="7"/>
      <c r="F28" s="15"/>
      <c r="G28" s="45"/>
      <c r="H28" s="8"/>
      <c r="I28" s="8"/>
    </row>
    <row r="29" spans="1:9" ht="24.75" customHeight="1">
      <c r="A29" s="501" t="s">
        <v>285</v>
      </c>
      <c r="B29" s="501"/>
      <c r="C29" s="501"/>
      <c r="D29" s="501"/>
      <c r="E29" s="501"/>
      <c r="F29" s="501"/>
      <c r="G29" s="501"/>
      <c r="H29" s="501"/>
      <c r="I29" s="501"/>
    </row>
    <row r="30" spans="1:9" ht="24.75" customHeight="1">
      <c r="A30" s="10"/>
      <c r="B30" s="10"/>
      <c r="C30" s="10"/>
      <c r="D30" s="10"/>
      <c r="E30" s="11"/>
      <c r="F30" s="12"/>
      <c r="G30" s="225"/>
      <c r="H30" s="12"/>
      <c r="I30" s="12"/>
    </row>
    <row r="31" spans="1:9" ht="24.75" customHeight="1">
      <c r="A31" s="502"/>
      <c r="B31" s="503"/>
      <c r="C31" s="503"/>
      <c r="D31" s="504"/>
      <c r="E31" s="504"/>
      <c r="F31" s="504"/>
      <c r="G31" s="504"/>
      <c r="H31" s="504"/>
      <c r="I31" s="505"/>
    </row>
    <row r="32" spans="1:9" ht="24.75" customHeight="1">
      <c r="A32" s="13"/>
      <c r="B32" s="14"/>
      <c r="C32" s="14"/>
      <c r="D32" s="14"/>
      <c r="E32" s="9"/>
      <c r="F32" s="15"/>
      <c r="G32" s="45"/>
      <c r="H32" s="15"/>
      <c r="I32" s="16"/>
    </row>
    <row r="33" spans="1:9" ht="24.75" customHeight="1">
      <c r="A33" s="17"/>
      <c r="B33" s="10"/>
      <c r="C33" s="10"/>
      <c r="D33" s="10"/>
      <c r="E33" s="11"/>
      <c r="F33" s="12"/>
      <c r="G33" s="225"/>
      <c r="H33" s="12"/>
      <c r="I33" s="18"/>
    </row>
  </sheetData>
  <mergeCells count="11">
    <mergeCell ref="A29:I29"/>
    <mergeCell ref="A31:I31"/>
    <mergeCell ref="A3:I3"/>
    <mergeCell ref="A4:B4"/>
    <mergeCell ref="A5:D5"/>
    <mergeCell ref="F5:G5"/>
    <mergeCell ref="H5:I5"/>
    <mergeCell ref="A1:C1"/>
    <mergeCell ref="G1:I1"/>
    <mergeCell ref="E2:F2"/>
    <mergeCell ref="G2:I2"/>
  </mergeCells>
  <printOptions/>
  <pageMargins left="0.66" right="0.11" top="0.22" bottom="0.2" header="0.25" footer="0.1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E14" sqref="E14"/>
    </sheetView>
  </sheetViews>
  <sheetFormatPr defaultColWidth="9.140625" defaultRowHeight="12.75"/>
  <cols>
    <col min="1" max="1" width="41.140625" style="1" customWidth="1"/>
    <col min="2" max="2" width="13.421875" style="66" customWidth="1"/>
    <col min="3" max="3" width="12.00390625" style="66" customWidth="1"/>
    <col min="4" max="4" width="12.28125" style="66" customWidth="1"/>
    <col min="5" max="5" width="11.421875" style="66" customWidth="1"/>
    <col min="6" max="6" width="17.28125" style="66" customWidth="1"/>
    <col min="7" max="7" width="12.7109375" style="66" bestFit="1" customWidth="1"/>
    <col min="8" max="16384" width="9.140625" style="1" customWidth="1"/>
  </cols>
  <sheetData>
    <row r="1" spans="1:5" ht="23.25">
      <c r="A1" s="513" t="s">
        <v>324</v>
      </c>
      <c r="B1" s="513"/>
      <c r="C1" s="513"/>
      <c r="D1" s="513"/>
      <c r="E1" s="513"/>
    </row>
    <row r="2" spans="1:5" ht="23.25">
      <c r="A2" s="513" t="s">
        <v>107</v>
      </c>
      <c r="B2" s="513"/>
      <c r="C2" s="513"/>
      <c r="D2" s="513"/>
      <c r="E2" s="513"/>
    </row>
    <row r="3" spans="1:5" ht="23.25">
      <c r="A3" s="513" t="s">
        <v>323</v>
      </c>
      <c r="B3" s="513"/>
      <c r="C3" s="513"/>
      <c r="D3" s="513"/>
      <c r="E3" s="513"/>
    </row>
    <row r="4" spans="1:5" ht="23.25">
      <c r="A4" s="513"/>
      <c r="B4" s="513"/>
      <c r="C4" s="513"/>
      <c r="D4" s="513"/>
      <c r="E4" s="513"/>
    </row>
    <row r="5" spans="1:5" ht="23.25">
      <c r="A5" s="67"/>
      <c r="B5" s="67"/>
      <c r="C5" s="67"/>
      <c r="D5" s="67"/>
      <c r="E5" s="67"/>
    </row>
    <row r="6" spans="2:5" ht="23.25">
      <c r="B6" s="60" t="s">
        <v>113</v>
      </c>
      <c r="C6" s="60" t="s">
        <v>219</v>
      </c>
      <c r="D6" s="60" t="s">
        <v>220</v>
      </c>
      <c r="E6" s="261" t="s">
        <v>114</v>
      </c>
    </row>
    <row r="7" spans="1:5" ht="23.25">
      <c r="A7" s="1" t="s">
        <v>108</v>
      </c>
      <c r="B7" s="62">
        <v>6661.83</v>
      </c>
      <c r="C7" s="62">
        <v>8658.2</v>
      </c>
      <c r="D7" s="258">
        <v>6661.83</v>
      </c>
      <c r="E7" s="443">
        <f>B7+C7-D7</f>
        <v>8658.2</v>
      </c>
    </row>
    <row r="8" spans="1:5" ht="23.25">
      <c r="A8" s="1" t="s">
        <v>109</v>
      </c>
      <c r="B8" s="58">
        <v>120350</v>
      </c>
      <c r="C8" s="58"/>
      <c r="D8" s="259">
        <v>10600</v>
      </c>
      <c r="E8" s="444">
        <f aca="true" t="shared" si="0" ref="E8:E13">B8+C8-D8</f>
        <v>109750</v>
      </c>
    </row>
    <row r="9" spans="1:5" ht="23.25">
      <c r="A9" s="1" t="s">
        <v>111</v>
      </c>
      <c r="B9" s="58">
        <v>1665.62</v>
      </c>
      <c r="C9" s="58">
        <v>22.71</v>
      </c>
      <c r="D9" s="259"/>
      <c r="E9" s="444">
        <f t="shared" si="0"/>
        <v>1688.33</v>
      </c>
    </row>
    <row r="10" spans="1:5" ht="23.25">
      <c r="A10" s="1" t="s">
        <v>110</v>
      </c>
      <c r="B10" s="58">
        <v>26534.53</v>
      </c>
      <c r="C10" s="58">
        <v>27.25</v>
      </c>
      <c r="D10" s="259"/>
      <c r="E10" s="444">
        <f t="shared" si="0"/>
        <v>26561.78</v>
      </c>
    </row>
    <row r="11" spans="1:5" ht="23.25">
      <c r="A11" s="1" t="s">
        <v>282</v>
      </c>
      <c r="B11" s="58">
        <v>522972.73</v>
      </c>
      <c r="C11" s="58"/>
      <c r="D11" s="259"/>
      <c r="E11" s="444">
        <f t="shared" si="0"/>
        <v>522972.73</v>
      </c>
    </row>
    <row r="12" spans="1:5" ht="23.25">
      <c r="A12" s="1" t="s">
        <v>112</v>
      </c>
      <c r="B12" s="58">
        <v>340</v>
      </c>
      <c r="C12" s="58"/>
      <c r="D12" s="259"/>
      <c r="E12" s="444">
        <f t="shared" si="0"/>
        <v>340</v>
      </c>
    </row>
    <row r="13" spans="1:5" ht="23.25">
      <c r="A13" s="1" t="s">
        <v>116</v>
      </c>
      <c r="B13" s="64">
        <v>28200</v>
      </c>
      <c r="C13" s="64"/>
      <c r="D13" s="260"/>
      <c r="E13" s="445">
        <f t="shared" si="0"/>
        <v>28200</v>
      </c>
    </row>
    <row r="14" spans="2:5" ht="24" thickBot="1">
      <c r="B14" s="65">
        <f>SUM(B7:B13)</f>
        <v>706724.71</v>
      </c>
      <c r="C14" s="77">
        <f>SUM(C7:C13)</f>
        <v>8708.16</v>
      </c>
      <c r="D14" s="77">
        <f>SUM(D7:D13)</f>
        <v>17261.83</v>
      </c>
      <c r="E14" s="65">
        <f>SUM(E7:E13)</f>
        <v>698171.04</v>
      </c>
    </row>
    <row r="15" ht="24" thickTop="1"/>
    <row r="16" spans="2:5" ht="23.25">
      <c r="B16" s="1"/>
      <c r="C16" s="1"/>
      <c r="D16" s="1"/>
      <c r="E16" s="1"/>
    </row>
    <row r="19" ht="23.25">
      <c r="F19" s="332"/>
    </row>
    <row r="20" ht="23.25">
      <c r="G20" s="332"/>
    </row>
  </sheetData>
  <mergeCells count="4">
    <mergeCell ref="A4:E4"/>
    <mergeCell ref="A1:E1"/>
    <mergeCell ref="A2:E2"/>
    <mergeCell ref="A3:E3"/>
  </mergeCells>
  <printOptions/>
  <pageMargins left="0.75" right="0.45" top="0.29" bottom="1" header="0.16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75"/>
  <sheetViews>
    <sheetView tabSelected="1" workbookViewId="0" topLeftCell="E40">
      <selection activeCell="Q49" sqref="Q49"/>
    </sheetView>
  </sheetViews>
  <sheetFormatPr defaultColWidth="9.140625" defaultRowHeight="12.75"/>
  <cols>
    <col min="1" max="2" width="13.140625" style="211" hidden="1" customWidth="1"/>
    <col min="3" max="3" width="10.28125" style="211" hidden="1" customWidth="1"/>
    <col min="4" max="4" width="11.00390625" style="211" hidden="1" customWidth="1"/>
    <col min="5" max="5" width="13.28125" style="0" customWidth="1"/>
    <col min="6" max="6" width="4.7109375" style="0" customWidth="1"/>
    <col min="7" max="7" width="15.57421875" style="0" customWidth="1"/>
    <col min="8" max="8" width="5.28125" style="237" customWidth="1"/>
    <col min="9" max="9" width="13.7109375" style="367" hidden="1" customWidth="1"/>
    <col min="10" max="10" width="13.7109375" style="379" hidden="1" customWidth="1"/>
    <col min="11" max="11" width="13.7109375" style="391" hidden="1" customWidth="1"/>
    <col min="13" max="13" width="27.140625" style="0" customWidth="1"/>
    <col min="14" max="14" width="7.421875" style="0" customWidth="1"/>
    <col min="15" max="15" width="15.421875" style="178" customWidth="1"/>
    <col min="16" max="16" width="5.140625" style="237" customWidth="1"/>
    <col min="17" max="17" width="23.8515625" style="99" customWidth="1"/>
    <col min="19" max="19" width="41.57421875" style="125" customWidth="1"/>
  </cols>
  <sheetData>
    <row r="1" ht="12.75"/>
    <row r="2" spans="5:18" ht="26.25">
      <c r="E2" s="493" t="s">
        <v>117</v>
      </c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62"/>
      <c r="R2" s="79"/>
    </row>
    <row r="3" spans="5:18" ht="26.25">
      <c r="E3" s="493" t="s">
        <v>170</v>
      </c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62"/>
      <c r="R3" s="79"/>
    </row>
    <row r="4" spans="5:18" ht="26.25">
      <c r="E4" s="78"/>
      <c r="F4" s="78"/>
      <c r="G4" s="78"/>
      <c r="H4" s="228"/>
      <c r="I4" s="353"/>
      <c r="J4" s="368"/>
      <c r="K4" s="380"/>
      <c r="L4" s="78"/>
      <c r="M4" s="78"/>
      <c r="N4" s="78" t="s">
        <v>328</v>
      </c>
      <c r="O4" s="176"/>
      <c r="P4" s="228"/>
      <c r="Q4" s="463"/>
      <c r="R4" s="79"/>
    </row>
    <row r="5" spans="5:18" ht="26.25">
      <c r="E5" s="493" t="s">
        <v>118</v>
      </c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62"/>
      <c r="R5" s="79"/>
    </row>
    <row r="6" spans="5:18" ht="27" thickBot="1">
      <c r="E6" s="80"/>
      <c r="F6" s="80"/>
      <c r="G6" s="80"/>
      <c r="H6" s="229"/>
      <c r="I6" s="354"/>
      <c r="J6" s="369"/>
      <c r="K6" s="381"/>
      <c r="L6" s="80"/>
      <c r="M6" s="78" t="s">
        <v>327</v>
      </c>
      <c r="N6" s="78"/>
      <c r="O6" s="177"/>
      <c r="P6" s="229"/>
      <c r="Q6" s="464"/>
      <c r="R6" s="79"/>
    </row>
    <row r="7" spans="5:18" ht="24.75" customHeight="1" thickTop="1">
      <c r="E7" s="494" t="s">
        <v>119</v>
      </c>
      <c r="F7" s="495"/>
      <c r="G7" s="495"/>
      <c r="H7" s="476"/>
      <c r="I7" s="355"/>
      <c r="J7" s="370"/>
      <c r="K7" s="382"/>
      <c r="L7" s="477"/>
      <c r="M7" s="478"/>
      <c r="N7" s="81"/>
      <c r="O7" s="494" t="s">
        <v>120</v>
      </c>
      <c r="P7" s="476"/>
      <c r="Q7" s="461"/>
      <c r="R7" s="79"/>
    </row>
    <row r="8" spans="5:18" ht="23.25">
      <c r="E8" s="525" t="s">
        <v>70</v>
      </c>
      <c r="F8" s="526"/>
      <c r="G8" s="525" t="s">
        <v>121</v>
      </c>
      <c r="H8" s="526"/>
      <c r="I8" s="356" t="s">
        <v>264</v>
      </c>
      <c r="J8" s="371" t="s">
        <v>264</v>
      </c>
      <c r="K8" s="383" t="s">
        <v>264</v>
      </c>
      <c r="L8" s="529" t="s">
        <v>6</v>
      </c>
      <c r="M8" s="530"/>
      <c r="N8" s="83" t="s">
        <v>122</v>
      </c>
      <c r="O8" s="525" t="s">
        <v>121</v>
      </c>
      <c r="P8" s="526"/>
      <c r="Q8" s="461"/>
      <c r="R8" s="79"/>
    </row>
    <row r="9" spans="5:18" ht="24" thickBot="1">
      <c r="E9" s="527" t="s">
        <v>123</v>
      </c>
      <c r="F9" s="528"/>
      <c r="G9" s="527" t="s">
        <v>123</v>
      </c>
      <c r="H9" s="528"/>
      <c r="I9" s="357"/>
      <c r="J9" s="372"/>
      <c r="K9" s="384"/>
      <c r="L9" s="527"/>
      <c r="M9" s="528"/>
      <c r="N9" s="84" t="s">
        <v>124</v>
      </c>
      <c r="O9" s="527" t="s">
        <v>123</v>
      </c>
      <c r="P9" s="528"/>
      <c r="Q9" s="461"/>
      <c r="R9" s="79"/>
    </row>
    <row r="10" spans="5:19" ht="27" customHeight="1" thickTop="1">
      <c r="E10" s="85"/>
      <c r="F10" s="86"/>
      <c r="G10" s="129">
        <v>12785607</v>
      </c>
      <c r="H10" s="230">
        <v>46</v>
      </c>
      <c r="I10" s="358"/>
      <c r="J10" s="373"/>
      <c r="K10" s="385"/>
      <c r="L10" s="88" t="s">
        <v>113</v>
      </c>
      <c r="M10" s="89"/>
      <c r="N10" s="90"/>
      <c r="O10" s="121">
        <v>12785607</v>
      </c>
      <c r="P10" s="122">
        <v>46</v>
      </c>
      <c r="Q10" s="465"/>
      <c r="R10" s="79"/>
      <c r="S10" s="126"/>
    </row>
    <row r="11" spans="5:18" ht="23.25">
      <c r="E11" s="85"/>
      <c r="F11" s="91"/>
      <c r="G11" s="129"/>
      <c r="H11" s="94"/>
      <c r="I11" s="359"/>
      <c r="J11" s="374"/>
      <c r="K11" s="386"/>
      <c r="L11" s="163" t="s">
        <v>191</v>
      </c>
      <c r="M11" s="164"/>
      <c r="N11" s="93"/>
      <c r="O11" s="85"/>
      <c r="P11" s="94"/>
      <c r="Q11" s="461"/>
      <c r="R11" s="79"/>
    </row>
    <row r="12" spans="5:18" ht="23.25">
      <c r="E12" s="85">
        <v>96700</v>
      </c>
      <c r="F12" s="92"/>
      <c r="G12" s="129">
        <f>O12</f>
        <v>118</v>
      </c>
      <c r="H12" s="94">
        <f>P12</f>
        <v>15</v>
      </c>
      <c r="I12" s="359">
        <v>102779.08</v>
      </c>
      <c r="J12" s="374">
        <v>512.55</v>
      </c>
      <c r="K12" s="386">
        <f>I12+J12</f>
        <v>103291.63</v>
      </c>
      <c r="L12" s="85" t="s">
        <v>125</v>
      </c>
      <c r="M12" s="95"/>
      <c r="N12" s="96">
        <v>411000</v>
      </c>
      <c r="O12" s="263">
        <v>118</v>
      </c>
      <c r="P12" s="264">
        <v>15</v>
      </c>
      <c r="Q12" s="466"/>
      <c r="R12" s="79"/>
    </row>
    <row r="13" spans="5:18" ht="23.25">
      <c r="E13" s="85">
        <v>55300</v>
      </c>
      <c r="F13" s="92"/>
      <c r="G13" s="129">
        <f aca="true" t="shared" si="0" ref="G13:G19">O13</f>
        <v>7884</v>
      </c>
      <c r="H13" s="94">
        <f aca="true" t="shared" si="1" ref="H13:H19">P13</f>
        <v>75</v>
      </c>
      <c r="I13" s="359">
        <v>45065.75</v>
      </c>
      <c r="J13" s="374">
        <v>7170</v>
      </c>
      <c r="K13" s="386">
        <f aca="true" t="shared" si="2" ref="K13:K19">I13+J13</f>
        <v>52235.75</v>
      </c>
      <c r="L13" s="85" t="s">
        <v>126</v>
      </c>
      <c r="M13" s="95"/>
      <c r="N13" s="96">
        <v>412000</v>
      </c>
      <c r="O13" s="263">
        <v>7884</v>
      </c>
      <c r="P13" s="94">
        <v>75</v>
      </c>
      <c r="Q13" s="461"/>
      <c r="R13" s="79"/>
    </row>
    <row r="14" spans="5:18" ht="23.25">
      <c r="E14" s="85">
        <v>34300</v>
      </c>
      <c r="F14" s="92"/>
      <c r="G14" s="129">
        <f t="shared" si="0"/>
        <v>50830</v>
      </c>
      <c r="H14" s="94">
        <f t="shared" si="1"/>
        <v>12</v>
      </c>
      <c r="I14" s="359">
        <v>43482.09</v>
      </c>
      <c r="J14" s="374"/>
      <c r="K14" s="386">
        <f t="shared" si="2"/>
        <v>43482.09</v>
      </c>
      <c r="L14" s="85" t="s">
        <v>102</v>
      </c>
      <c r="M14" s="95"/>
      <c r="N14" s="96">
        <v>413000</v>
      </c>
      <c r="O14" s="97">
        <v>50830</v>
      </c>
      <c r="P14" s="94">
        <v>12</v>
      </c>
      <c r="Q14" s="461"/>
      <c r="R14" s="79"/>
    </row>
    <row r="15" spans="5:19" ht="23.25">
      <c r="E15" s="97">
        <v>21000</v>
      </c>
      <c r="F15" s="92"/>
      <c r="G15" s="129">
        <f t="shared" si="0"/>
        <v>0</v>
      </c>
      <c r="H15" s="94">
        <f t="shared" si="1"/>
        <v>0</v>
      </c>
      <c r="I15" s="359">
        <v>148465</v>
      </c>
      <c r="J15" s="374">
        <v>30180</v>
      </c>
      <c r="K15" s="386">
        <f t="shared" si="2"/>
        <v>178645</v>
      </c>
      <c r="L15" s="85" t="s">
        <v>94</v>
      </c>
      <c r="M15" s="95"/>
      <c r="N15" s="96">
        <v>414000</v>
      </c>
      <c r="O15" s="263"/>
      <c r="P15" s="94"/>
      <c r="Q15" s="461"/>
      <c r="R15" s="79"/>
      <c r="S15" s="127" t="s">
        <v>245</v>
      </c>
    </row>
    <row r="16" spans="5:18" ht="23.25">
      <c r="E16" s="85">
        <v>37500</v>
      </c>
      <c r="F16" s="92"/>
      <c r="G16" s="129">
        <f t="shared" si="0"/>
        <v>10</v>
      </c>
      <c r="H16" s="94">
        <f t="shared" si="1"/>
        <v>0</v>
      </c>
      <c r="I16" s="359">
        <v>164586</v>
      </c>
      <c r="J16" s="374">
        <v>21270</v>
      </c>
      <c r="K16" s="386">
        <f t="shared" si="2"/>
        <v>185856</v>
      </c>
      <c r="L16" s="85" t="s">
        <v>127</v>
      </c>
      <c r="M16" s="95"/>
      <c r="N16" s="96">
        <v>415000</v>
      </c>
      <c r="O16" s="263">
        <v>10</v>
      </c>
      <c r="P16" s="94"/>
      <c r="Q16" s="461"/>
      <c r="R16" s="79"/>
    </row>
    <row r="17" spans="5:18" ht="23.25">
      <c r="E17" s="97"/>
      <c r="F17" s="92"/>
      <c r="G17" s="129">
        <f t="shared" si="0"/>
        <v>0</v>
      </c>
      <c r="H17" s="94">
        <f t="shared" si="1"/>
        <v>0</v>
      </c>
      <c r="I17" s="359"/>
      <c r="J17" s="374"/>
      <c r="K17" s="386">
        <f t="shared" si="2"/>
        <v>0</v>
      </c>
      <c r="L17" s="85" t="s">
        <v>128</v>
      </c>
      <c r="M17" s="95"/>
      <c r="N17" s="96">
        <v>416000</v>
      </c>
      <c r="O17" s="97"/>
      <c r="P17" s="94"/>
      <c r="Q17" s="461"/>
      <c r="R17" s="79"/>
    </row>
    <row r="18" spans="5:18" ht="23.25">
      <c r="E18" s="85">
        <v>10367700</v>
      </c>
      <c r="F18" s="92"/>
      <c r="G18" s="129">
        <f t="shared" si="0"/>
        <v>383408</v>
      </c>
      <c r="H18" s="94">
        <f t="shared" si="1"/>
        <v>16</v>
      </c>
      <c r="I18" s="359">
        <v>8641042.11</v>
      </c>
      <c r="J18" s="374">
        <v>1901369.22</v>
      </c>
      <c r="K18" s="386">
        <f t="shared" si="2"/>
        <v>10542411.33</v>
      </c>
      <c r="L18" s="85" t="s">
        <v>129</v>
      </c>
      <c r="M18" s="95"/>
      <c r="N18" s="96">
        <v>420000</v>
      </c>
      <c r="O18" s="263">
        <v>383408</v>
      </c>
      <c r="P18" s="264">
        <v>16</v>
      </c>
      <c r="Q18" s="466"/>
      <c r="R18" s="79"/>
    </row>
    <row r="19" spans="5:18" ht="23.25">
      <c r="E19" s="101">
        <v>4883500</v>
      </c>
      <c r="F19" s="102"/>
      <c r="G19" s="129">
        <f t="shared" si="0"/>
        <v>0</v>
      </c>
      <c r="H19" s="94">
        <f t="shared" si="1"/>
        <v>0</v>
      </c>
      <c r="I19" s="359">
        <v>4880192</v>
      </c>
      <c r="J19" s="374"/>
      <c r="K19" s="386">
        <f t="shared" si="2"/>
        <v>4880192</v>
      </c>
      <c r="L19" s="85" t="s">
        <v>130</v>
      </c>
      <c r="M19" s="95"/>
      <c r="N19" s="96">
        <v>431002</v>
      </c>
      <c r="O19" s="263"/>
      <c r="P19" s="231"/>
      <c r="Q19" s="461"/>
      <c r="R19" s="79"/>
    </row>
    <row r="20" spans="1:19" s="166" customFormat="1" ht="24" thickBot="1">
      <c r="A20" s="212"/>
      <c r="B20" s="212"/>
      <c r="C20" s="212"/>
      <c r="D20" s="212"/>
      <c r="E20" s="199">
        <f>INT(SUM(E12:E19)+SUM(F12:F19)/100)</f>
        <v>15496000</v>
      </c>
      <c r="F20" s="204">
        <f>MOD(SUM(F12:F19),100)</f>
        <v>0</v>
      </c>
      <c r="G20" s="209">
        <f>INT(SUM(G12:G19)+SUM(H12:H19)/100)</f>
        <v>442251</v>
      </c>
      <c r="H20" s="200">
        <f>MOD(SUM(H12:H19),100)</f>
        <v>18</v>
      </c>
      <c r="I20" s="356">
        <f>SUM(I12:I19)</f>
        <v>14025612.03</v>
      </c>
      <c r="J20" s="371">
        <f>SUM(J12:J19)</f>
        <v>1960501.77</v>
      </c>
      <c r="K20" s="383">
        <f>SUM(K12:K19)</f>
        <v>15986113.8</v>
      </c>
      <c r="L20" s="206"/>
      <c r="M20" s="206"/>
      <c r="N20" s="210"/>
      <c r="O20" s="199">
        <f>INT(SUM(O12:O19)+SUM(P12:P19)/100)</f>
        <v>442251</v>
      </c>
      <c r="P20" s="200">
        <f>MOD(SUM(P12:P19),100)</f>
        <v>18</v>
      </c>
      <c r="Q20" s="467"/>
      <c r="R20" s="549" t="s">
        <v>248</v>
      </c>
      <c r="S20" s="550"/>
    </row>
    <row r="21" spans="5:19" ht="24" thickTop="1">
      <c r="E21" s="87"/>
      <c r="F21" s="104"/>
      <c r="G21" s="100">
        <f>O21</f>
        <v>8708</v>
      </c>
      <c r="H21" s="94">
        <f>P21</f>
        <v>16</v>
      </c>
      <c r="I21" s="359">
        <v>192601.02</v>
      </c>
      <c r="J21" s="374">
        <v>25275.18</v>
      </c>
      <c r="K21" s="386">
        <f>I21+J21</f>
        <v>217876.19999999998</v>
      </c>
      <c r="L21" s="85" t="s">
        <v>325</v>
      </c>
      <c r="M21" s="95"/>
      <c r="N21" s="96">
        <v>230100</v>
      </c>
      <c r="O21" s="265">
        <v>8708</v>
      </c>
      <c r="P21" s="264">
        <v>16</v>
      </c>
      <c r="Q21" s="466"/>
      <c r="R21" s="79"/>
      <c r="S21" s="127" t="s">
        <v>246</v>
      </c>
    </row>
    <row r="22" spans="5:19" ht="23.25">
      <c r="E22" s="87"/>
      <c r="F22" s="95"/>
      <c r="G22" s="100"/>
      <c r="H22" s="94"/>
      <c r="I22" s="359">
        <v>368960</v>
      </c>
      <c r="J22" s="374"/>
      <c r="K22" s="386">
        <f aca="true" t="shared" si="3" ref="K22:K29">I22+J22</f>
        <v>368960</v>
      </c>
      <c r="L22" s="531" t="s">
        <v>131</v>
      </c>
      <c r="M22" s="532"/>
      <c r="N22" s="96" t="s">
        <v>132</v>
      </c>
      <c r="O22" s="263"/>
      <c r="P22" s="94"/>
      <c r="Q22" s="461"/>
      <c r="R22" s="79"/>
      <c r="S22" s="127" t="s">
        <v>259</v>
      </c>
    </row>
    <row r="23" spans="5:19" ht="23.25">
      <c r="E23" s="87"/>
      <c r="F23" s="95"/>
      <c r="G23" s="100"/>
      <c r="H23" s="94"/>
      <c r="I23" s="359">
        <v>569400</v>
      </c>
      <c r="J23" s="374"/>
      <c r="K23" s="386">
        <f t="shared" si="3"/>
        <v>569400</v>
      </c>
      <c r="L23" s="531" t="s">
        <v>133</v>
      </c>
      <c r="M23" s="532"/>
      <c r="N23" s="96" t="s">
        <v>134</v>
      </c>
      <c r="O23" s="85"/>
      <c r="P23" s="94"/>
      <c r="Q23" s="461"/>
      <c r="R23" s="79"/>
      <c r="S23" s="198"/>
    </row>
    <row r="24" spans="5:19" ht="23.25">
      <c r="E24" s="87"/>
      <c r="F24" s="95"/>
      <c r="G24" s="100">
        <v>286</v>
      </c>
      <c r="H24" s="94">
        <v>4</v>
      </c>
      <c r="I24" s="359">
        <v>6481435</v>
      </c>
      <c r="J24" s="374">
        <v>432040</v>
      </c>
      <c r="K24" s="386">
        <f t="shared" si="3"/>
        <v>6913475</v>
      </c>
      <c r="L24" s="531" t="s">
        <v>269</v>
      </c>
      <c r="M24" s="532"/>
      <c r="N24" s="96" t="s">
        <v>326</v>
      </c>
      <c r="O24" s="85">
        <v>286</v>
      </c>
      <c r="P24" s="94">
        <v>4</v>
      </c>
      <c r="Q24" s="461"/>
      <c r="R24" s="79"/>
      <c r="S24" s="198" t="s">
        <v>115</v>
      </c>
    </row>
    <row r="25" spans="5:18" ht="23.25">
      <c r="E25" s="87"/>
      <c r="F25" s="95"/>
      <c r="G25" s="100"/>
      <c r="H25" s="94"/>
      <c r="I25" s="359">
        <v>50192</v>
      </c>
      <c r="J25" s="374"/>
      <c r="K25" s="386">
        <f t="shared" si="3"/>
        <v>50192</v>
      </c>
      <c r="L25" s="531" t="s">
        <v>57</v>
      </c>
      <c r="M25" s="532"/>
      <c r="N25" s="96" t="s">
        <v>135</v>
      </c>
      <c r="O25" s="265"/>
      <c r="P25" s="94"/>
      <c r="Q25" s="461"/>
      <c r="R25" s="79"/>
    </row>
    <row r="26" spans="5:18" ht="23.25">
      <c r="E26" s="87"/>
      <c r="F26" s="95"/>
      <c r="G26" s="100"/>
      <c r="H26" s="94"/>
      <c r="I26" s="359">
        <v>10000</v>
      </c>
      <c r="J26" s="374"/>
      <c r="K26" s="386">
        <f t="shared" si="3"/>
        <v>10000</v>
      </c>
      <c r="L26" s="531" t="s">
        <v>56</v>
      </c>
      <c r="M26" s="532"/>
      <c r="N26" s="96" t="s">
        <v>136</v>
      </c>
      <c r="O26" s="97"/>
      <c r="P26" s="94"/>
      <c r="Q26" s="461"/>
      <c r="R26" s="79"/>
    </row>
    <row r="27" spans="5:18" ht="23.25">
      <c r="E27" s="87"/>
      <c r="F27" s="95"/>
      <c r="G27" s="123"/>
      <c r="H27" s="232"/>
      <c r="I27" s="361"/>
      <c r="J27" s="376">
        <v>174000</v>
      </c>
      <c r="K27" s="386">
        <f t="shared" si="3"/>
        <v>174000</v>
      </c>
      <c r="L27" s="531" t="s">
        <v>67</v>
      </c>
      <c r="M27" s="532"/>
      <c r="N27" s="96" t="s">
        <v>137</v>
      </c>
      <c r="O27" s="97"/>
      <c r="P27" s="94"/>
      <c r="Q27" s="468"/>
      <c r="R27" s="79"/>
    </row>
    <row r="28" spans="5:18" ht="23.25">
      <c r="E28" s="87"/>
      <c r="F28" s="95"/>
      <c r="G28" s="123"/>
      <c r="H28" s="232"/>
      <c r="I28" s="361"/>
      <c r="J28" s="376">
        <v>746225</v>
      </c>
      <c r="K28" s="386">
        <f t="shared" si="3"/>
        <v>746225</v>
      </c>
      <c r="L28" s="105" t="s">
        <v>155</v>
      </c>
      <c r="M28" s="82"/>
      <c r="N28" s="116" t="s">
        <v>156</v>
      </c>
      <c r="O28" s="85"/>
      <c r="P28" s="238"/>
      <c r="Q28" s="468"/>
      <c r="R28" s="79"/>
    </row>
    <row r="29" spans="5:18" ht="23.25">
      <c r="E29" s="87"/>
      <c r="F29" s="95"/>
      <c r="G29" s="123"/>
      <c r="H29" s="232"/>
      <c r="I29" s="361"/>
      <c r="J29" s="376"/>
      <c r="K29" s="386">
        <f t="shared" si="3"/>
        <v>0</v>
      </c>
      <c r="L29" s="531" t="s">
        <v>157</v>
      </c>
      <c r="M29" s="532"/>
      <c r="N29" s="116" t="s">
        <v>158</v>
      </c>
      <c r="O29" s="85"/>
      <c r="P29" s="238"/>
      <c r="Q29" s="468"/>
      <c r="R29" s="79"/>
    </row>
    <row r="30" spans="5:18" ht="23.25">
      <c r="E30" s="87"/>
      <c r="F30" s="95"/>
      <c r="G30" s="124"/>
      <c r="H30" s="233"/>
      <c r="I30" s="361"/>
      <c r="J30" s="376"/>
      <c r="K30" s="387"/>
      <c r="L30" s="85"/>
      <c r="M30" s="95"/>
      <c r="N30" s="135"/>
      <c r="O30" s="106"/>
      <c r="P30" s="239"/>
      <c r="Q30" s="468"/>
      <c r="R30" s="79"/>
    </row>
    <row r="31" spans="5:18" ht="23.25">
      <c r="E31" s="87"/>
      <c r="F31" s="95"/>
      <c r="G31" s="107">
        <f>INT(SUM(G21:G30)+SUM(H21:H30)/100)</f>
        <v>8994</v>
      </c>
      <c r="H31" s="108">
        <f>MOD(SUM(H21:H30),100)</f>
        <v>20</v>
      </c>
      <c r="I31" s="359">
        <f>SUM(I21:I30)</f>
        <v>7672588.02</v>
      </c>
      <c r="J31" s="374">
        <f>SUM(J21:J30)</f>
        <v>1377540.18</v>
      </c>
      <c r="K31" s="386">
        <f>SUM(K21:K30)</f>
        <v>9050128.2</v>
      </c>
      <c r="L31" s="85"/>
      <c r="M31" s="87"/>
      <c r="N31" s="136"/>
      <c r="O31" s="107">
        <f>INT(SUM(O21:O30)+SUM(P21:P30)/100)</f>
        <v>8994</v>
      </c>
      <c r="P31" s="108">
        <f>MOD(SUM(P21:P30),100)</f>
        <v>20</v>
      </c>
      <c r="Q31" s="461"/>
      <c r="R31" s="79"/>
    </row>
    <row r="32" spans="1:19" s="166" customFormat="1" ht="22.5" customHeight="1" thickBot="1">
      <c r="A32" s="212"/>
      <c r="B32" s="212"/>
      <c r="C32" s="212"/>
      <c r="D32" s="212"/>
      <c r="E32" s="123"/>
      <c r="F32" s="203"/>
      <c r="G32" s="335">
        <f>INT((G20+G31)+(H20+H31)/100)</f>
        <v>451245</v>
      </c>
      <c r="H32" s="334">
        <f>MOD((H20+H31),100)</f>
        <v>38</v>
      </c>
      <c r="I32" s="360">
        <f>I20+I31</f>
        <v>21698200.049999997</v>
      </c>
      <c r="J32" s="375">
        <f>J20+J31</f>
        <v>3338041.95</v>
      </c>
      <c r="K32" s="388">
        <f>K20+K31</f>
        <v>25036242</v>
      </c>
      <c r="L32" s="533" t="s">
        <v>138</v>
      </c>
      <c r="M32" s="534"/>
      <c r="N32" s="208"/>
      <c r="O32" s="335">
        <f>INT(SUM(O20+O31)+SUM(P20+P31)/100)</f>
        <v>451245</v>
      </c>
      <c r="P32" s="334">
        <f>MOD(SUM(P20,P31),100)</f>
        <v>38</v>
      </c>
      <c r="Q32" s="469"/>
      <c r="R32" s="131"/>
      <c r="S32" s="132"/>
    </row>
    <row r="33" spans="1:19" s="112" customFormat="1" ht="9" customHeight="1" thickTop="1">
      <c r="A33" s="213"/>
      <c r="B33" s="213"/>
      <c r="C33" s="213"/>
      <c r="D33" s="213"/>
      <c r="E33" s="87"/>
      <c r="F33" s="87"/>
      <c r="G33" s="87"/>
      <c r="H33" s="234"/>
      <c r="I33" s="362"/>
      <c r="J33" s="377"/>
      <c r="K33" s="389"/>
      <c r="L33" s="109"/>
      <c r="M33" s="109"/>
      <c r="N33" s="110"/>
      <c r="O33" s="87"/>
      <c r="P33" s="234"/>
      <c r="Q33" s="461"/>
      <c r="R33" s="111"/>
      <c r="S33" s="128"/>
    </row>
    <row r="34" spans="5:18" ht="10.5" customHeight="1">
      <c r="E34" s="87"/>
      <c r="F34" s="87"/>
      <c r="G34" s="87"/>
      <c r="H34" s="234"/>
      <c r="I34" s="362"/>
      <c r="J34" s="377"/>
      <c r="K34" s="389"/>
      <c r="L34" s="109"/>
      <c r="M34" s="109"/>
      <c r="N34" s="110"/>
      <c r="O34" s="87"/>
      <c r="P34" s="234"/>
      <c r="Q34" s="461"/>
      <c r="R34" s="79"/>
    </row>
    <row r="35" spans="5:18" ht="10.5" customHeight="1">
      <c r="E35" s="87"/>
      <c r="F35" s="87"/>
      <c r="G35" s="87"/>
      <c r="H35" s="234"/>
      <c r="I35" s="362"/>
      <c r="J35" s="377"/>
      <c r="K35" s="389"/>
      <c r="L35" s="109"/>
      <c r="M35" s="109"/>
      <c r="N35" s="110"/>
      <c r="O35" s="87"/>
      <c r="P35" s="234"/>
      <c r="Q35" s="461"/>
      <c r="R35" s="79"/>
    </row>
    <row r="36" spans="5:18" ht="10.5" customHeight="1">
      <c r="E36" s="87"/>
      <c r="F36" s="87"/>
      <c r="G36" s="87"/>
      <c r="H36" s="234"/>
      <c r="I36" s="362"/>
      <c r="J36" s="377"/>
      <c r="K36" s="389"/>
      <c r="L36" s="109"/>
      <c r="M36" s="109"/>
      <c r="N36" s="110"/>
      <c r="O36" s="87"/>
      <c r="P36" s="234"/>
      <c r="Q36" s="461"/>
      <c r="R36" s="79"/>
    </row>
    <row r="37" spans="5:18" ht="10.5" customHeight="1">
      <c r="E37" s="87"/>
      <c r="F37" s="87"/>
      <c r="G37" s="87"/>
      <c r="H37" s="234"/>
      <c r="I37" s="362"/>
      <c r="J37" s="377"/>
      <c r="K37" s="389"/>
      <c r="L37" s="109"/>
      <c r="M37" s="109"/>
      <c r="N37" s="110"/>
      <c r="O37" s="87"/>
      <c r="P37" s="234"/>
      <c r="Q37" s="461"/>
      <c r="R37" s="79"/>
    </row>
    <row r="38" spans="5:18" ht="10.5" customHeight="1" thickBot="1">
      <c r="E38" s="87"/>
      <c r="F38" s="87"/>
      <c r="G38" s="87"/>
      <c r="H38" s="234"/>
      <c r="I38" s="362"/>
      <c r="J38" s="377"/>
      <c r="K38" s="389"/>
      <c r="L38" s="109"/>
      <c r="M38" s="109"/>
      <c r="N38" s="110"/>
      <c r="O38" s="87"/>
      <c r="P38" s="234"/>
      <c r="Q38" s="461"/>
      <c r="R38" s="79"/>
    </row>
    <row r="39" spans="5:18" ht="22.5" customHeight="1" thickTop="1">
      <c r="E39" s="535" t="s">
        <v>119</v>
      </c>
      <c r="F39" s="536"/>
      <c r="G39" s="536"/>
      <c r="H39" s="537"/>
      <c r="I39" s="355"/>
      <c r="J39" s="370"/>
      <c r="K39" s="382"/>
      <c r="L39" s="538"/>
      <c r="M39" s="539"/>
      <c r="N39" s="115"/>
      <c r="O39" s="535" t="s">
        <v>120</v>
      </c>
      <c r="P39" s="537"/>
      <c r="Q39" s="461"/>
      <c r="R39" s="79"/>
    </row>
    <row r="40" spans="5:18" ht="22.5" customHeight="1">
      <c r="E40" s="540" t="s">
        <v>70</v>
      </c>
      <c r="F40" s="541"/>
      <c r="G40" s="542" t="s">
        <v>121</v>
      </c>
      <c r="H40" s="543"/>
      <c r="I40" s="362"/>
      <c r="J40" s="377"/>
      <c r="K40" s="389"/>
      <c r="L40" s="544" t="s">
        <v>6</v>
      </c>
      <c r="M40" s="542"/>
      <c r="N40" s="92" t="s">
        <v>122</v>
      </c>
      <c r="O40" s="544" t="s">
        <v>121</v>
      </c>
      <c r="P40" s="543"/>
      <c r="Q40" s="461"/>
      <c r="R40" s="79"/>
    </row>
    <row r="41" spans="5:18" ht="21" customHeight="1" thickBot="1">
      <c r="E41" s="545" t="s">
        <v>123</v>
      </c>
      <c r="F41" s="546"/>
      <c r="G41" s="547" t="s">
        <v>123</v>
      </c>
      <c r="H41" s="546"/>
      <c r="I41" s="357"/>
      <c r="J41" s="372"/>
      <c r="K41" s="384"/>
      <c r="L41" s="545"/>
      <c r="M41" s="547"/>
      <c r="N41" s="113" t="s">
        <v>124</v>
      </c>
      <c r="O41" s="545" t="s">
        <v>123</v>
      </c>
      <c r="P41" s="546"/>
      <c r="Q41" s="461"/>
      <c r="R41" s="79"/>
    </row>
    <row r="42" spans="1:18" ht="22.5" customHeight="1" thickTop="1">
      <c r="A42" s="216" t="s">
        <v>113</v>
      </c>
      <c r="B42" s="216" t="s">
        <v>253</v>
      </c>
      <c r="C42" s="216" t="s">
        <v>254</v>
      </c>
      <c r="D42" s="446"/>
      <c r="E42" s="88"/>
      <c r="F42" s="86"/>
      <c r="G42" s="87"/>
      <c r="H42" s="235"/>
      <c r="I42" s="358" t="s">
        <v>113</v>
      </c>
      <c r="J42" s="373" t="s">
        <v>120</v>
      </c>
      <c r="K42" s="385" t="s">
        <v>276</v>
      </c>
      <c r="L42" s="165" t="s">
        <v>139</v>
      </c>
      <c r="M42" s="89"/>
      <c r="N42" s="115"/>
      <c r="O42" s="85"/>
      <c r="P42" s="235"/>
      <c r="Q42" s="468"/>
      <c r="R42" s="79"/>
    </row>
    <row r="43" spans="1:18" ht="22.5" customHeight="1">
      <c r="A43" s="87">
        <v>838900</v>
      </c>
      <c r="B43" s="214"/>
      <c r="C43" s="214"/>
      <c r="D43" s="447"/>
      <c r="E43" s="85">
        <f>A43+B43-C43</f>
        <v>838900</v>
      </c>
      <c r="F43" s="98" t="s">
        <v>34</v>
      </c>
      <c r="G43" s="87">
        <f>O43</f>
        <v>0</v>
      </c>
      <c r="H43" s="94" t="s">
        <v>35</v>
      </c>
      <c r="I43" s="359">
        <v>747509</v>
      </c>
      <c r="J43" s="374">
        <v>118720</v>
      </c>
      <c r="K43" s="386">
        <f>I43+J43</f>
        <v>866229</v>
      </c>
      <c r="L43" s="531" t="s">
        <v>47</v>
      </c>
      <c r="M43" s="532"/>
      <c r="N43" s="116" t="s">
        <v>140</v>
      </c>
      <c r="O43" s="97"/>
      <c r="P43" s="94"/>
      <c r="Q43" s="461"/>
      <c r="R43" s="79"/>
    </row>
    <row r="44" spans="1:18" ht="22.5" customHeight="1">
      <c r="A44" s="87">
        <v>4941100</v>
      </c>
      <c r="B44" s="214"/>
      <c r="C44" s="214"/>
      <c r="D44" s="447"/>
      <c r="E44" s="85">
        <f aca="true" t="shared" si="4" ref="E44:E54">A44+B44-C44</f>
        <v>4941100</v>
      </c>
      <c r="F44" s="98" t="s">
        <v>34</v>
      </c>
      <c r="G44" s="87">
        <f aca="true" t="shared" si="5" ref="G44:G53">O44</f>
        <v>229420</v>
      </c>
      <c r="H44" s="94">
        <f aca="true" t="shared" si="6" ref="H44:H53">P44</f>
        <v>0</v>
      </c>
      <c r="I44" s="359">
        <v>4337795.92</v>
      </c>
      <c r="J44" s="374">
        <v>269104</v>
      </c>
      <c r="K44" s="386">
        <f aca="true" t="shared" si="7" ref="K44:K53">I44+J44</f>
        <v>4606899.92</v>
      </c>
      <c r="L44" s="531" t="s">
        <v>48</v>
      </c>
      <c r="M44" s="532"/>
      <c r="N44" s="116" t="s">
        <v>141</v>
      </c>
      <c r="O44" s="97">
        <v>229420</v>
      </c>
      <c r="P44" s="94"/>
      <c r="Q44" s="461"/>
      <c r="R44" s="79"/>
    </row>
    <row r="45" spans="1:18" ht="22.5" customHeight="1">
      <c r="A45" s="87">
        <v>905000</v>
      </c>
      <c r="B45" s="214"/>
      <c r="C45" s="214"/>
      <c r="D45" s="447"/>
      <c r="E45" s="85">
        <f t="shared" si="4"/>
        <v>905000</v>
      </c>
      <c r="F45" s="98" t="s">
        <v>34</v>
      </c>
      <c r="G45" s="87">
        <f t="shared" si="5"/>
        <v>72300</v>
      </c>
      <c r="H45" s="94">
        <f t="shared" si="6"/>
        <v>0</v>
      </c>
      <c r="I45" s="359">
        <v>687480</v>
      </c>
      <c r="J45" s="374">
        <v>72000</v>
      </c>
      <c r="K45" s="386">
        <f t="shared" si="7"/>
        <v>759480</v>
      </c>
      <c r="L45" s="531" t="s">
        <v>49</v>
      </c>
      <c r="M45" s="532"/>
      <c r="N45" s="116" t="s">
        <v>142</v>
      </c>
      <c r="O45" s="97">
        <v>72300</v>
      </c>
      <c r="P45" s="94"/>
      <c r="Q45" s="461"/>
      <c r="R45" s="79"/>
    </row>
    <row r="46" spans="1:18" ht="22.5" customHeight="1">
      <c r="A46" s="123">
        <v>1059000</v>
      </c>
      <c r="B46" s="214"/>
      <c r="C46" s="214"/>
      <c r="D46" s="447"/>
      <c r="E46" s="85">
        <f t="shared" si="4"/>
        <v>1059000</v>
      </c>
      <c r="F46" s="98" t="s">
        <v>34</v>
      </c>
      <c r="G46" s="87">
        <f t="shared" si="5"/>
        <v>46215</v>
      </c>
      <c r="H46" s="94">
        <f t="shared" si="6"/>
        <v>0</v>
      </c>
      <c r="I46" s="359">
        <v>426026.26</v>
      </c>
      <c r="J46" s="374">
        <f>29122+746225</f>
        <v>775347</v>
      </c>
      <c r="K46" s="386">
        <f t="shared" si="7"/>
        <v>1201373.26</v>
      </c>
      <c r="L46" s="531" t="s">
        <v>50</v>
      </c>
      <c r="M46" s="532"/>
      <c r="N46" s="116" t="s">
        <v>143</v>
      </c>
      <c r="O46" s="97">
        <v>46215</v>
      </c>
      <c r="P46" s="94"/>
      <c r="Q46" s="461"/>
      <c r="R46" s="79"/>
    </row>
    <row r="47" spans="1:19" ht="22.5" customHeight="1">
      <c r="A47" s="123">
        <v>2013000</v>
      </c>
      <c r="B47" s="214"/>
      <c r="C47" s="214"/>
      <c r="D47" s="447"/>
      <c r="E47" s="85">
        <f t="shared" si="4"/>
        <v>2013000</v>
      </c>
      <c r="F47" s="98" t="s">
        <v>34</v>
      </c>
      <c r="G47" s="87">
        <f t="shared" si="5"/>
        <v>45252</v>
      </c>
      <c r="H47" s="94">
        <f t="shared" si="6"/>
        <v>44</v>
      </c>
      <c r="I47" s="359">
        <v>1276489.04</v>
      </c>
      <c r="J47" s="374">
        <f>324475+3000</f>
        <v>327475</v>
      </c>
      <c r="K47" s="386">
        <f t="shared" si="7"/>
        <v>1603964.04</v>
      </c>
      <c r="L47" s="531" t="s">
        <v>51</v>
      </c>
      <c r="M47" s="532"/>
      <c r="N47" s="116" t="s">
        <v>144</v>
      </c>
      <c r="O47" s="85">
        <v>45252</v>
      </c>
      <c r="P47" s="94">
        <v>44</v>
      </c>
      <c r="Q47" s="465" t="s">
        <v>333</v>
      </c>
      <c r="R47" s="79"/>
      <c r="S47" s="132" t="s">
        <v>247</v>
      </c>
    </row>
    <row r="48" spans="1:19" ht="22.5" customHeight="1">
      <c r="A48" s="123">
        <v>873600</v>
      </c>
      <c r="B48" s="214"/>
      <c r="C48" s="214"/>
      <c r="D48" s="447"/>
      <c r="E48" s="85">
        <f t="shared" si="4"/>
        <v>873600</v>
      </c>
      <c r="F48" s="98" t="s">
        <v>34</v>
      </c>
      <c r="G48" s="87">
        <f t="shared" si="5"/>
        <v>0</v>
      </c>
      <c r="H48" s="94">
        <f t="shared" si="6"/>
        <v>0</v>
      </c>
      <c r="I48" s="359">
        <v>556007.5</v>
      </c>
      <c r="J48" s="374">
        <v>141194.05</v>
      </c>
      <c r="K48" s="386">
        <f t="shared" si="7"/>
        <v>697201.55</v>
      </c>
      <c r="L48" s="531" t="s">
        <v>52</v>
      </c>
      <c r="M48" s="532"/>
      <c r="N48" s="116" t="s">
        <v>145</v>
      </c>
      <c r="O48" s="97"/>
      <c r="P48" s="94"/>
      <c r="Q48" s="461"/>
      <c r="R48" s="79"/>
      <c r="S48" s="162" t="s">
        <v>271</v>
      </c>
    </row>
    <row r="49" spans="1:19" ht="22.5" customHeight="1">
      <c r="A49" s="87">
        <v>336000</v>
      </c>
      <c r="B49" s="214"/>
      <c r="C49" s="214"/>
      <c r="D49" s="447"/>
      <c r="E49" s="85">
        <f t="shared" si="4"/>
        <v>336000</v>
      </c>
      <c r="F49" s="98" t="s">
        <v>34</v>
      </c>
      <c r="G49" s="87">
        <f t="shared" si="5"/>
        <v>27349</v>
      </c>
      <c r="H49" s="94">
        <f t="shared" si="6"/>
        <v>97</v>
      </c>
      <c r="I49" s="359">
        <v>263019.45</v>
      </c>
      <c r="J49" s="374">
        <v>33030.42</v>
      </c>
      <c r="K49" s="386">
        <f t="shared" si="7"/>
        <v>296049.87</v>
      </c>
      <c r="L49" s="531" t="s">
        <v>53</v>
      </c>
      <c r="M49" s="532"/>
      <c r="N49" s="116" t="s">
        <v>146</v>
      </c>
      <c r="O49" s="97">
        <v>27349</v>
      </c>
      <c r="P49" s="94">
        <v>97</v>
      </c>
      <c r="Q49" s="461"/>
      <c r="R49" s="79"/>
      <c r="S49" s="132"/>
    </row>
    <row r="50" spans="1:18" ht="22.5" customHeight="1">
      <c r="A50" s="87">
        <v>549400</v>
      </c>
      <c r="B50" s="214"/>
      <c r="C50" s="214"/>
      <c r="D50" s="447"/>
      <c r="E50" s="85">
        <f t="shared" si="4"/>
        <v>549400</v>
      </c>
      <c r="F50" s="98" t="s">
        <v>34</v>
      </c>
      <c r="G50" s="87">
        <f t="shared" si="5"/>
        <v>1000</v>
      </c>
      <c r="H50" s="94">
        <f t="shared" si="6"/>
        <v>0</v>
      </c>
      <c r="I50" s="359">
        <v>1324400</v>
      </c>
      <c r="J50" s="374">
        <v>547700</v>
      </c>
      <c r="K50" s="386">
        <f t="shared" si="7"/>
        <v>1872100</v>
      </c>
      <c r="L50" s="531" t="s">
        <v>130</v>
      </c>
      <c r="M50" s="532"/>
      <c r="N50" s="116" t="s">
        <v>147</v>
      </c>
      <c r="O50" s="97">
        <v>1000</v>
      </c>
      <c r="P50" s="94"/>
      <c r="Q50" s="461"/>
      <c r="R50" s="79"/>
    </row>
    <row r="51" spans="1:18" ht="22.5" customHeight="1">
      <c r="A51" s="123">
        <v>213700</v>
      </c>
      <c r="B51" s="214"/>
      <c r="C51" s="214"/>
      <c r="D51" s="447"/>
      <c r="E51" s="85">
        <f t="shared" si="4"/>
        <v>213700</v>
      </c>
      <c r="F51" s="98" t="s">
        <v>34</v>
      </c>
      <c r="G51" s="87">
        <f t="shared" si="5"/>
        <v>0</v>
      </c>
      <c r="H51" s="94">
        <f t="shared" si="6"/>
        <v>0</v>
      </c>
      <c r="I51" s="359">
        <v>190400</v>
      </c>
      <c r="J51" s="374">
        <v>127000</v>
      </c>
      <c r="K51" s="386">
        <f t="shared" si="7"/>
        <v>317400</v>
      </c>
      <c r="L51" s="531" t="s">
        <v>54</v>
      </c>
      <c r="M51" s="532"/>
      <c r="N51" s="116" t="s">
        <v>148</v>
      </c>
      <c r="O51" s="105"/>
      <c r="P51" s="94"/>
      <c r="Q51" s="461"/>
      <c r="R51" s="79"/>
    </row>
    <row r="52" spans="1:18" ht="22.5" customHeight="1">
      <c r="A52" s="123">
        <v>3741300</v>
      </c>
      <c r="B52" s="217"/>
      <c r="C52" s="214"/>
      <c r="D52" s="447"/>
      <c r="E52" s="85">
        <f t="shared" si="4"/>
        <v>3741300</v>
      </c>
      <c r="F52" s="98" t="s">
        <v>34</v>
      </c>
      <c r="G52" s="87">
        <f t="shared" si="5"/>
        <v>0</v>
      </c>
      <c r="H52" s="94">
        <f t="shared" si="6"/>
        <v>0</v>
      </c>
      <c r="I52" s="359">
        <v>1728505</v>
      </c>
      <c r="J52" s="374">
        <f>37900+171000</f>
        <v>208900</v>
      </c>
      <c r="K52" s="386">
        <f t="shared" si="7"/>
        <v>1937405</v>
      </c>
      <c r="L52" s="531" t="s">
        <v>149</v>
      </c>
      <c r="M52" s="532"/>
      <c r="N52" s="116" t="s">
        <v>150</v>
      </c>
      <c r="O52" s="97"/>
      <c r="P52" s="94"/>
      <c r="Q52" s="461"/>
      <c r="R52" s="79"/>
    </row>
    <row r="53" spans="1:18" ht="22.5" customHeight="1">
      <c r="A53" s="87">
        <v>25000</v>
      </c>
      <c r="B53" s="214"/>
      <c r="C53" s="214"/>
      <c r="D53" s="447"/>
      <c r="E53" s="85">
        <f t="shared" si="4"/>
        <v>25000</v>
      </c>
      <c r="F53" s="98" t="s">
        <v>34</v>
      </c>
      <c r="G53" s="87">
        <f t="shared" si="5"/>
        <v>0</v>
      </c>
      <c r="H53" s="94">
        <f t="shared" si="6"/>
        <v>0</v>
      </c>
      <c r="I53" s="359"/>
      <c r="J53" s="374">
        <v>25000</v>
      </c>
      <c r="K53" s="386">
        <f t="shared" si="7"/>
        <v>25000</v>
      </c>
      <c r="L53" s="531" t="s">
        <v>151</v>
      </c>
      <c r="M53" s="532"/>
      <c r="N53" s="116" t="s">
        <v>152</v>
      </c>
      <c r="O53" s="97"/>
      <c r="P53" s="94"/>
      <c r="Q53" s="461"/>
      <c r="R53" s="79"/>
    </row>
    <row r="54" spans="1:19" s="166" customFormat="1" ht="22.5" customHeight="1" thickBot="1">
      <c r="A54" s="87">
        <f>SUM(A43:A53)</f>
        <v>15496000</v>
      </c>
      <c r="B54" s="215">
        <f>SUM(B43:B53)</f>
        <v>0</v>
      </c>
      <c r="C54" s="215">
        <f>SUM(C43:C53)</f>
        <v>0</v>
      </c>
      <c r="D54" s="448"/>
      <c r="E54" s="450">
        <f t="shared" si="4"/>
        <v>15496000</v>
      </c>
      <c r="F54" s="204">
        <f>MOD(SUM(F43:F53),100)</f>
        <v>0</v>
      </c>
      <c r="G54" s="205">
        <f>INT(SUM(G43:G53)+SUM(H43:H53)/100)</f>
        <v>421537</v>
      </c>
      <c r="H54" s="200">
        <f>MOD(SUM(H43:H53),100)</f>
        <v>41</v>
      </c>
      <c r="I54" s="360">
        <f>SUM(I43:I53)</f>
        <v>11537632.17</v>
      </c>
      <c r="J54" s="375">
        <f>SUM(J43:J53)</f>
        <v>2645470.4699999997</v>
      </c>
      <c r="K54" s="388">
        <f>SUM(K43:K53)</f>
        <v>14183102.639999999</v>
      </c>
      <c r="L54" s="121"/>
      <c r="M54" s="206"/>
      <c r="N54" s="207"/>
      <c r="O54" s="199">
        <f>INT(SUM(O43:O53)+SUM(P43:P53)/100)</f>
        <v>421537</v>
      </c>
      <c r="P54" s="200">
        <f>MOD(SUM(P43:P53),100)</f>
        <v>41</v>
      </c>
      <c r="Q54" s="465"/>
      <c r="R54" s="131"/>
      <c r="S54" s="132"/>
    </row>
    <row r="55" spans="5:18" ht="22.5" customHeight="1" thickTop="1">
      <c r="E55" s="87"/>
      <c r="F55" s="87"/>
      <c r="G55" s="97"/>
      <c r="H55" s="94"/>
      <c r="I55" s="359"/>
      <c r="J55" s="374"/>
      <c r="K55" s="386"/>
      <c r="L55" s="531"/>
      <c r="M55" s="532"/>
      <c r="N55" s="116"/>
      <c r="O55" s="97"/>
      <c r="P55" s="94"/>
      <c r="Q55" s="461"/>
      <c r="R55" s="79"/>
    </row>
    <row r="56" spans="5:19" ht="22.5" customHeight="1">
      <c r="E56" s="87"/>
      <c r="F56" s="87"/>
      <c r="G56" s="85">
        <f>O56</f>
        <v>17261</v>
      </c>
      <c r="H56" s="94">
        <f>P56</f>
        <v>83</v>
      </c>
      <c r="I56" s="359">
        <v>367376.97</v>
      </c>
      <c r="J56" s="374">
        <v>30091.55</v>
      </c>
      <c r="K56" s="386">
        <f>I56+J56</f>
        <v>397468.51999999996</v>
      </c>
      <c r="L56" s="531" t="s">
        <v>153</v>
      </c>
      <c r="M56" s="532"/>
      <c r="N56" s="116" t="s">
        <v>154</v>
      </c>
      <c r="O56" s="85">
        <v>17261</v>
      </c>
      <c r="P56" s="94">
        <v>83</v>
      </c>
      <c r="Q56" s="461"/>
      <c r="R56" s="79"/>
      <c r="S56" s="125" t="s">
        <v>165</v>
      </c>
    </row>
    <row r="57" spans="2:19" ht="22.5" customHeight="1">
      <c r="B57" s="449"/>
      <c r="E57" s="87"/>
      <c r="F57" s="87"/>
      <c r="G57" s="85">
        <f aca="true" t="shared" si="8" ref="G57:G63">O57</f>
        <v>80800</v>
      </c>
      <c r="H57" s="94">
        <f aca="true" t="shared" si="9" ref="H57:H63">P57</f>
        <v>0</v>
      </c>
      <c r="I57" s="359">
        <v>368960</v>
      </c>
      <c r="J57" s="374"/>
      <c r="K57" s="386">
        <f aca="true" t="shared" si="10" ref="K57:K64">I57+J57</f>
        <v>368960</v>
      </c>
      <c r="L57" s="531" t="s">
        <v>131</v>
      </c>
      <c r="M57" s="532"/>
      <c r="N57" s="116" t="s">
        <v>132</v>
      </c>
      <c r="O57" s="105">
        <v>80800</v>
      </c>
      <c r="P57" s="94"/>
      <c r="Q57" s="461"/>
      <c r="R57" s="79"/>
      <c r="S57" s="162" t="s">
        <v>249</v>
      </c>
    </row>
    <row r="58" spans="5:19" ht="22.5" customHeight="1">
      <c r="E58" s="87"/>
      <c r="F58" s="87"/>
      <c r="G58" s="85">
        <f t="shared" si="8"/>
        <v>0</v>
      </c>
      <c r="H58" s="94">
        <f t="shared" si="9"/>
        <v>0</v>
      </c>
      <c r="I58" s="359">
        <v>569400</v>
      </c>
      <c r="J58" s="374"/>
      <c r="K58" s="386">
        <f t="shared" si="10"/>
        <v>569400</v>
      </c>
      <c r="L58" s="105" t="s">
        <v>133</v>
      </c>
      <c r="M58" s="82"/>
      <c r="N58" s="116" t="s">
        <v>134</v>
      </c>
      <c r="O58" s="85"/>
      <c r="P58" s="94"/>
      <c r="Q58" s="461"/>
      <c r="R58" s="79"/>
      <c r="S58" s="125" t="s">
        <v>167</v>
      </c>
    </row>
    <row r="59" spans="5:18" ht="22.5" customHeight="1">
      <c r="E59" s="87"/>
      <c r="F59" s="87"/>
      <c r="G59" s="85">
        <f t="shared" si="8"/>
        <v>174000</v>
      </c>
      <c r="H59" s="94">
        <f t="shared" si="9"/>
        <v>0</v>
      </c>
      <c r="I59" s="359">
        <v>1530000</v>
      </c>
      <c r="J59" s="374"/>
      <c r="K59" s="386">
        <f t="shared" si="10"/>
        <v>1530000</v>
      </c>
      <c r="L59" s="105" t="s">
        <v>155</v>
      </c>
      <c r="M59" s="82"/>
      <c r="N59" s="116" t="s">
        <v>156</v>
      </c>
      <c r="O59" s="85">
        <v>174000</v>
      </c>
      <c r="P59" s="94"/>
      <c r="Q59" s="461"/>
      <c r="R59" s="79"/>
    </row>
    <row r="60" spans="5:19" ht="22.5" customHeight="1">
      <c r="E60" s="87"/>
      <c r="F60" s="87"/>
      <c r="G60" s="85">
        <f t="shared" si="8"/>
        <v>0</v>
      </c>
      <c r="H60" s="94">
        <f t="shared" si="9"/>
        <v>0</v>
      </c>
      <c r="I60" s="359">
        <v>684800</v>
      </c>
      <c r="J60" s="374"/>
      <c r="K60" s="386">
        <f t="shared" si="10"/>
        <v>684800</v>
      </c>
      <c r="L60" s="531" t="s">
        <v>157</v>
      </c>
      <c r="M60" s="532"/>
      <c r="N60" s="116" t="s">
        <v>158</v>
      </c>
      <c r="O60" s="85"/>
      <c r="P60" s="94"/>
      <c r="Q60" s="461"/>
      <c r="R60" s="79"/>
      <c r="S60" s="125" t="s">
        <v>166</v>
      </c>
    </row>
    <row r="61" spans="5:19" ht="22.5" customHeight="1">
      <c r="E61" s="87"/>
      <c r="F61" s="87"/>
      <c r="G61" s="85">
        <f t="shared" si="8"/>
        <v>0</v>
      </c>
      <c r="H61" s="94">
        <f t="shared" si="9"/>
        <v>0</v>
      </c>
      <c r="I61" s="359">
        <v>6320235</v>
      </c>
      <c r="J61" s="374">
        <v>593240</v>
      </c>
      <c r="K61" s="386">
        <f t="shared" si="10"/>
        <v>6913475</v>
      </c>
      <c r="L61" s="531" t="s">
        <v>57</v>
      </c>
      <c r="M61" s="548"/>
      <c r="N61" s="116" t="s">
        <v>135</v>
      </c>
      <c r="O61" s="85"/>
      <c r="P61" s="94"/>
      <c r="Q61" s="461"/>
      <c r="R61" s="79"/>
      <c r="S61" s="125" t="s">
        <v>167</v>
      </c>
    </row>
    <row r="62" spans="5:19" ht="22.5" customHeight="1">
      <c r="E62" s="87"/>
      <c r="F62" s="87"/>
      <c r="G62" s="85">
        <f t="shared" si="8"/>
        <v>688445</v>
      </c>
      <c r="H62" s="94">
        <f t="shared" si="9"/>
        <v>0</v>
      </c>
      <c r="I62" s="359">
        <v>2872000</v>
      </c>
      <c r="J62" s="374"/>
      <c r="K62" s="386">
        <f t="shared" si="10"/>
        <v>2872000</v>
      </c>
      <c r="L62" s="105" t="s">
        <v>159</v>
      </c>
      <c r="M62" s="114"/>
      <c r="N62" s="118" t="s">
        <v>136</v>
      </c>
      <c r="O62" s="85">
        <v>688445</v>
      </c>
      <c r="P62" s="94"/>
      <c r="Q62" s="461"/>
      <c r="R62" s="79"/>
      <c r="S62" s="125" t="s">
        <v>167</v>
      </c>
    </row>
    <row r="63" spans="5:18" ht="22.5" customHeight="1">
      <c r="E63" s="87"/>
      <c r="F63" s="87"/>
      <c r="G63" s="85">
        <f t="shared" si="8"/>
        <v>0</v>
      </c>
      <c r="H63" s="94">
        <f t="shared" si="9"/>
        <v>0</v>
      </c>
      <c r="I63" s="363"/>
      <c r="J63" s="377"/>
      <c r="K63" s="386">
        <f t="shared" si="10"/>
        <v>0</v>
      </c>
      <c r="L63" s="531"/>
      <c r="M63" s="548"/>
      <c r="N63" s="134"/>
      <c r="O63" s="119"/>
      <c r="P63" s="94"/>
      <c r="Q63" s="461"/>
      <c r="R63" s="79"/>
    </row>
    <row r="64" spans="5:18" ht="22.5" customHeight="1">
      <c r="E64" s="87"/>
      <c r="F64" s="87"/>
      <c r="G64" s="133">
        <f>INT(SUM(G56:G63)+SUM(H56:H63)/100)</f>
        <v>960506</v>
      </c>
      <c r="H64" s="108">
        <f>MOD(SUM(H55:H63),100)</f>
        <v>83</v>
      </c>
      <c r="I64" s="364">
        <f>SUM(I56:I63)</f>
        <v>12712771.969999999</v>
      </c>
      <c r="J64" s="377">
        <f>SUM(J56:J63)</f>
        <v>623331.55</v>
      </c>
      <c r="K64" s="386">
        <f t="shared" si="10"/>
        <v>13336103.52</v>
      </c>
      <c r="L64" s="103"/>
      <c r="M64" s="87"/>
      <c r="N64" s="104"/>
      <c r="O64" s="101">
        <f>INT(SUM(O55:O63)+SUM(P55:P63)/100)</f>
        <v>960506</v>
      </c>
      <c r="P64" s="108">
        <f>MOD(SUM(P55:P63),100)</f>
        <v>83</v>
      </c>
      <c r="Q64" s="461"/>
      <c r="R64" s="79"/>
    </row>
    <row r="65" spans="1:19" s="166" customFormat="1" ht="22.5" customHeight="1">
      <c r="A65" s="212"/>
      <c r="B65" s="212"/>
      <c r="C65" s="212"/>
      <c r="D65" s="212"/>
      <c r="E65" s="123"/>
      <c r="F65" s="203"/>
      <c r="G65" s="336">
        <f>INT(SUM(G54+G64)+SUM(H54+H64)/100)</f>
        <v>1382044</v>
      </c>
      <c r="H65" s="337">
        <f>MOD(SUM(H54,H64),100)</f>
        <v>24</v>
      </c>
      <c r="I65" s="365">
        <f>I54+I64</f>
        <v>24250404.14</v>
      </c>
      <c r="J65" s="371">
        <f>J54+J64</f>
        <v>3268802.0199999996</v>
      </c>
      <c r="K65" s="388">
        <f>K54+K64</f>
        <v>27519206.159999996</v>
      </c>
      <c r="L65" s="533" t="s">
        <v>160</v>
      </c>
      <c r="M65" s="534"/>
      <c r="N65" s="551"/>
      <c r="O65" s="338">
        <f>INT(SUM(O54+O64)+SUM(P54+P64)/100)</f>
        <v>1382044</v>
      </c>
      <c r="P65" s="337">
        <f>MOD(SUM(P54+P64),100)</f>
        <v>24</v>
      </c>
      <c r="Q65" s="469"/>
      <c r="R65" s="131" t="s">
        <v>169</v>
      </c>
      <c r="S65" s="132"/>
    </row>
    <row r="66" spans="5:18" ht="22.5" customHeight="1">
      <c r="E66" s="87"/>
      <c r="F66" s="95"/>
      <c r="G66" s="130"/>
      <c r="H66" s="236"/>
      <c r="I66" s="364">
        <f>I32-I65</f>
        <v>-2552204.0900000036</v>
      </c>
      <c r="J66" s="377">
        <f>J32-J65</f>
        <v>69239.93000000063</v>
      </c>
      <c r="K66" s="386">
        <f>K32-K65</f>
        <v>-2482964.1599999964</v>
      </c>
      <c r="L66" s="544" t="s">
        <v>161</v>
      </c>
      <c r="M66" s="542"/>
      <c r="N66" s="543"/>
      <c r="O66" s="85"/>
      <c r="P66" s="94"/>
      <c r="Q66" s="461"/>
      <c r="R66" s="79" t="s">
        <v>251</v>
      </c>
    </row>
    <row r="67" spans="5:18" ht="22.5" customHeight="1">
      <c r="E67" s="87"/>
      <c r="F67" s="87"/>
      <c r="G67" s="120"/>
      <c r="H67" s="333"/>
      <c r="I67" s="366"/>
      <c r="J67" s="378"/>
      <c r="K67" s="390"/>
      <c r="L67" s="544" t="s">
        <v>162</v>
      </c>
      <c r="M67" s="542"/>
      <c r="N67" s="543"/>
      <c r="O67" s="85"/>
      <c r="P67" s="94"/>
      <c r="Q67" s="461"/>
      <c r="R67" s="79" t="s">
        <v>252</v>
      </c>
    </row>
    <row r="68" spans="5:17" ht="22.5" customHeight="1">
      <c r="E68" s="87"/>
      <c r="F68" s="95"/>
      <c r="G68" s="117">
        <v>930798</v>
      </c>
      <c r="H68" s="231">
        <v>86</v>
      </c>
      <c r="I68" s="364"/>
      <c r="J68" s="377"/>
      <c r="K68" s="386"/>
      <c r="L68" s="544" t="s">
        <v>163</v>
      </c>
      <c r="M68" s="542"/>
      <c r="N68" s="543"/>
      <c r="O68" s="202">
        <v>930798</v>
      </c>
      <c r="P68" s="201">
        <v>86</v>
      </c>
      <c r="Q68" s="347">
        <f>451245.38-1382044.24</f>
        <v>-930798.86</v>
      </c>
    </row>
    <row r="69" spans="5:18" ht="22.5" customHeight="1" thickBot="1">
      <c r="E69" s="103"/>
      <c r="F69" s="103"/>
      <c r="G69" s="199">
        <v>11845808</v>
      </c>
      <c r="H69" s="200">
        <v>60</v>
      </c>
      <c r="I69" s="365"/>
      <c r="J69" s="371"/>
      <c r="K69" s="388">
        <f>15266546.62+24119542-26600481.16</f>
        <v>12785607.459999997</v>
      </c>
      <c r="L69" s="544" t="s">
        <v>164</v>
      </c>
      <c r="M69" s="542"/>
      <c r="N69" s="543"/>
      <c r="O69" s="199">
        <v>11854808</v>
      </c>
      <c r="P69" s="200">
        <v>60</v>
      </c>
      <c r="Q69" s="347">
        <f>12785607.46-930798.86</f>
        <v>11854808.600000001</v>
      </c>
      <c r="R69" s="79" t="s">
        <v>250</v>
      </c>
    </row>
    <row r="70" spans="5:18" ht="13.5" customHeight="1" thickTop="1">
      <c r="E70" s="103"/>
      <c r="F70" s="103"/>
      <c r="G70" s="87"/>
      <c r="H70" s="234"/>
      <c r="I70" s="362"/>
      <c r="J70" s="377"/>
      <c r="K70" s="389"/>
      <c r="L70" s="109"/>
      <c r="M70" s="109"/>
      <c r="N70" s="109"/>
      <c r="O70" s="87"/>
      <c r="P70" s="234"/>
      <c r="Q70" s="465"/>
      <c r="R70" s="79"/>
    </row>
    <row r="71" spans="5:19" ht="24.75" customHeight="1">
      <c r="E71" s="414" t="s">
        <v>168</v>
      </c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61">
        <f>12785607.46-219543.82</f>
        <v>12566063.64</v>
      </c>
      <c r="R71" s="131"/>
      <c r="S71" s="132"/>
    </row>
    <row r="72" spans="5:19" ht="24.75" customHeight="1">
      <c r="E72" s="414" t="s">
        <v>265</v>
      </c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70"/>
      <c r="R72" s="79"/>
      <c r="S72" s="162"/>
    </row>
    <row r="73" spans="5:17" ht="24.75" customHeight="1">
      <c r="E73" s="414" t="s">
        <v>266</v>
      </c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70">
        <v>11854808.6</v>
      </c>
    </row>
    <row r="74" spans="13:17" ht="21" customHeight="1">
      <c r="M74" s="498" t="s">
        <v>267</v>
      </c>
      <c r="N74" s="492"/>
      <c r="O74" s="492"/>
      <c r="P74" s="492"/>
      <c r="Q74" s="471">
        <f>Q71-Q73</f>
        <v>711255.040000001</v>
      </c>
    </row>
    <row r="75" ht="21" customHeight="1">
      <c r="Q75" s="472"/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57">
    <mergeCell ref="R20:S20"/>
    <mergeCell ref="L68:N68"/>
    <mergeCell ref="L69:N69"/>
    <mergeCell ref="L63:M63"/>
    <mergeCell ref="L65:N65"/>
    <mergeCell ref="L66:N66"/>
    <mergeCell ref="L67:N67"/>
    <mergeCell ref="L56:M56"/>
    <mergeCell ref="L57:M57"/>
    <mergeCell ref="L60:M60"/>
    <mergeCell ref="L61:M61"/>
    <mergeCell ref="L51:M51"/>
    <mergeCell ref="L52:M52"/>
    <mergeCell ref="L53:M53"/>
    <mergeCell ref="L55:M55"/>
    <mergeCell ref="L47:M47"/>
    <mergeCell ref="L48:M48"/>
    <mergeCell ref="L49:M49"/>
    <mergeCell ref="L50:M50"/>
    <mergeCell ref="L43:M43"/>
    <mergeCell ref="L44:M44"/>
    <mergeCell ref="L45:M45"/>
    <mergeCell ref="L46:M46"/>
    <mergeCell ref="E41:F41"/>
    <mergeCell ref="G41:H41"/>
    <mergeCell ref="L41:M41"/>
    <mergeCell ref="O41:P41"/>
    <mergeCell ref="O39:P39"/>
    <mergeCell ref="E40:F40"/>
    <mergeCell ref="G40:H40"/>
    <mergeCell ref="L40:M40"/>
    <mergeCell ref="O40:P40"/>
    <mergeCell ref="L27:M27"/>
    <mergeCell ref="L32:M32"/>
    <mergeCell ref="E39:H39"/>
    <mergeCell ref="L39:M39"/>
    <mergeCell ref="L29:M29"/>
    <mergeCell ref="L22:M22"/>
    <mergeCell ref="L23:M23"/>
    <mergeCell ref="L25:M25"/>
    <mergeCell ref="L26:M26"/>
    <mergeCell ref="L24:M24"/>
    <mergeCell ref="L9:M9"/>
    <mergeCell ref="O9:P9"/>
    <mergeCell ref="E8:F8"/>
    <mergeCell ref="G8:H8"/>
    <mergeCell ref="L8:M8"/>
    <mergeCell ref="M74:P74"/>
    <mergeCell ref="E2:P2"/>
    <mergeCell ref="E3:P3"/>
    <mergeCell ref="E5:P5"/>
    <mergeCell ref="E7:H7"/>
    <mergeCell ref="L7:M7"/>
    <mergeCell ref="O7:P7"/>
    <mergeCell ref="O8:P8"/>
    <mergeCell ref="E9:F9"/>
    <mergeCell ref="G9:H9"/>
  </mergeCells>
  <printOptions/>
  <pageMargins left="0.19" right="0.11" top="0.16" bottom="0.3" header="0.16" footer="0.2"/>
  <pageSetup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85">
      <selection activeCell="H106" sqref="H106"/>
    </sheetView>
  </sheetViews>
  <sheetFormatPr defaultColWidth="9.140625" defaultRowHeight="12.75"/>
  <cols>
    <col min="1" max="1" width="3.28125" style="0" customWidth="1"/>
    <col min="2" max="2" width="23.421875" style="0" customWidth="1"/>
    <col min="3" max="3" width="22.140625" style="0" customWidth="1"/>
    <col min="4" max="4" width="22.00390625" style="0" customWidth="1"/>
    <col min="5" max="5" width="20.421875" style="0" customWidth="1"/>
    <col min="6" max="6" width="11.28125" style="0" customWidth="1"/>
    <col min="7" max="7" width="16.8515625" style="99" customWidth="1"/>
    <col min="8" max="8" width="18.8515625" style="0" customWidth="1"/>
    <col min="11" max="11" width="17.00390625" style="0" customWidth="1"/>
  </cols>
  <sheetData>
    <row r="1" spans="2:7" ht="26.25">
      <c r="B1" s="137" t="s">
        <v>0</v>
      </c>
      <c r="C1" s="138"/>
      <c r="D1" s="139" t="s">
        <v>171</v>
      </c>
      <c r="F1" s="139"/>
      <c r="G1" s="342"/>
    </row>
    <row r="2" spans="1:7" ht="23.25">
      <c r="A2" s="140"/>
      <c r="B2" s="141"/>
      <c r="C2" s="138"/>
      <c r="D2" s="141"/>
      <c r="E2" s="141"/>
      <c r="F2" s="141"/>
      <c r="G2" s="343"/>
    </row>
    <row r="3" spans="1:7" ht="29.25">
      <c r="A3" s="142"/>
      <c r="B3" s="552" t="s">
        <v>172</v>
      </c>
      <c r="C3" s="553"/>
      <c r="D3" s="143" t="s">
        <v>173</v>
      </c>
      <c r="E3" s="142"/>
      <c r="F3" s="144"/>
      <c r="G3" s="342"/>
    </row>
    <row r="4" spans="2:6" ht="23.25">
      <c r="B4" s="554" t="s">
        <v>329</v>
      </c>
      <c r="C4" s="554"/>
      <c r="D4" s="554"/>
      <c r="E4" s="145">
        <v>11191545.2</v>
      </c>
      <c r="F4" s="146" t="s">
        <v>123</v>
      </c>
    </row>
    <row r="5" spans="1:7" ht="23.25">
      <c r="A5" s="140"/>
      <c r="B5" s="147" t="s">
        <v>174</v>
      </c>
      <c r="C5" s="141"/>
      <c r="D5" s="138"/>
      <c r="E5" s="140"/>
      <c r="F5" s="140"/>
      <c r="G5" s="344"/>
    </row>
    <row r="6" spans="1:7" ht="23.25">
      <c r="A6" s="140"/>
      <c r="B6" s="148" t="s">
        <v>175</v>
      </c>
      <c r="C6" s="148" t="s">
        <v>176</v>
      </c>
      <c r="D6" s="149" t="s">
        <v>177</v>
      </c>
      <c r="E6" s="140"/>
      <c r="F6" s="141"/>
      <c r="G6" s="344"/>
    </row>
    <row r="7" spans="1:7" ht="23.25">
      <c r="A7" s="140"/>
      <c r="B7" s="150" t="s">
        <v>178</v>
      </c>
      <c r="C7" s="150" t="s">
        <v>179</v>
      </c>
      <c r="D7" s="151" t="s">
        <v>180</v>
      </c>
      <c r="E7" s="145" t="str">
        <f>+D7</f>
        <v>...........................</v>
      </c>
      <c r="F7" s="146" t="s">
        <v>123</v>
      </c>
      <c r="G7" s="344"/>
    </row>
    <row r="8" spans="1:7" ht="23.25">
      <c r="A8" s="140"/>
      <c r="B8" s="152" t="s">
        <v>181</v>
      </c>
      <c r="C8" s="153"/>
      <c r="D8" s="138"/>
      <c r="E8" s="140"/>
      <c r="F8" s="140"/>
      <c r="G8" s="344"/>
    </row>
    <row r="9" spans="1:7" ht="23.25">
      <c r="A9" s="140"/>
      <c r="B9" s="148" t="s">
        <v>182</v>
      </c>
      <c r="C9" s="148" t="s">
        <v>183</v>
      </c>
      <c r="D9" s="149" t="s">
        <v>177</v>
      </c>
      <c r="E9" s="140"/>
      <c r="F9" s="140"/>
      <c r="G9" s="344"/>
    </row>
    <row r="10" spans="1:7" ht="23.25" customHeight="1">
      <c r="A10" s="140"/>
      <c r="B10" s="473">
        <v>20199</v>
      </c>
      <c r="C10" s="474" t="s">
        <v>184</v>
      </c>
      <c r="D10" s="475">
        <v>1040</v>
      </c>
      <c r="E10" s="479">
        <v>1040</v>
      </c>
      <c r="F10" s="480" t="s">
        <v>123</v>
      </c>
      <c r="G10" s="344"/>
    </row>
    <row r="11" spans="1:7" ht="23.25" customHeight="1">
      <c r="A11" s="140"/>
      <c r="B11" s="473">
        <v>20199</v>
      </c>
      <c r="C11" s="474" t="s">
        <v>185</v>
      </c>
      <c r="D11" s="475">
        <v>350</v>
      </c>
      <c r="E11" s="479">
        <v>350</v>
      </c>
      <c r="F11" s="480" t="s">
        <v>123</v>
      </c>
      <c r="G11" s="344"/>
    </row>
    <row r="12" spans="1:7" ht="23.25" customHeight="1">
      <c r="A12" s="140"/>
      <c r="B12" s="473">
        <v>20199</v>
      </c>
      <c r="C12" s="474" t="s">
        <v>186</v>
      </c>
      <c r="D12" s="475">
        <v>350</v>
      </c>
      <c r="E12" s="479">
        <v>350</v>
      </c>
      <c r="F12" s="480" t="s">
        <v>123</v>
      </c>
      <c r="G12" s="344"/>
    </row>
    <row r="13" spans="1:7" ht="23.25" customHeight="1">
      <c r="A13" s="140"/>
      <c r="B13" s="150">
        <v>20255</v>
      </c>
      <c r="C13" s="154" t="s">
        <v>255</v>
      </c>
      <c r="D13" s="151">
        <v>2475</v>
      </c>
      <c r="E13" s="145">
        <v>2475</v>
      </c>
      <c r="F13" s="153" t="s">
        <v>123</v>
      </c>
      <c r="G13" s="344"/>
    </row>
    <row r="14" spans="1:8" ht="23.25" customHeight="1">
      <c r="A14" s="140"/>
      <c r="B14" s="150">
        <v>20345</v>
      </c>
      <c r="C14" s="154" t="s">
        <v>272</v>
      </c>
      <c r="D14" s="151">
        <v>900</v>
      </c>
      <c r="E14" s="145">
        <v>900</v>
      </c>
      <c r="F14" s="153" t="s">
        <v>123</v>
      </c>
      <c r="G14" s="344"/>
      <c r="H14" s="155"/>
    </row>
    <row r="15" spans="1:7" ht="23.25" customHeight="1">
      <c r="A15" s="140"/>
      <c r="B15" s="150">
        <v>20345</v>
      </c>
      <c r="C15" s="154" t="s">
        <v>273</v>
      </c>
      <c r="D15" s="151">
        <v>900</v>
      </c>
      <c r="E15" s="145">
        <f>D15</f>
        <v>900</v>
      </c>
      <c r="F15" s="153" t="s">
        <v>123</v>
      </c>
      <c r="G15" s="344"/>
    </row>
    <row r="16" spans="1:7" ht="23.25" customHeight="1">
      <c r="A16" s="140"/>
      <c r="B16" s="150">
        <v>20345</v>
      </c>
      <c r="C16" s="154" t="s">
        <v>274</v>
      </c>
      <c r="D16" s="156">
        <v>900</v>
      </c>
      <c r="E16" s="151">
        <v>900</v>
      </c>
      <c r="F16" s="153" t="s">
        <v>123</v>
      </c>
      <c r="G16" s="344"/>
    </row>
    <row r="17" spans="1:7" ht="23.25" customHeight="1">
      <c r="A17" s="140"/>
      <c r="B17" s="150">
        <v>20358</v>
      </c>
      <c r="C17" s="153">
        <v>7361665</v>
      </c>
      <c r="D17" s="266">
        <v>38669.4</v>
      </c>
      <c r="E17" s="151">
        <f aca="true" t="shared" si="0" ref="E17:E77">D17</f>
        <v>38669.4</v>
      </c>
      <c r="F17" s="153" t="s">
        <v>123</v>
      </c>
      <c r="G17" s="344"/>
    </row>
    <row r="18" spans="1:7" ht="23.25" customHeight="1">
      <c r="A18" s="140"/>
      <c r="B18" s="150">
        <v>20359</v>
      </c>
      <c r="C18" s="153">
        <v>7361668</v>
      </c>
      <c r="D18" s="156">
        <v>2000</v>
      </c>
      <c r="E18" s="151">
        <f t="shared" si="0"/>
        <v>2000</v>
      </c>
      <c r="F18" s="153" t="s">
        <v>123</v>
      </c>
      <c r="G18" s="344"/>
    </row>
    <row r="19" spans="1:7" ht="22.5" customHeight="1">
      <c r="A19" s="140"/>
      <c r="B19" s="150">
        <v>20360</v>
      </c>
      <c r="C19" s="153">
        <v>7361671</v>
      </c>
      <c r="D19" s="156">
        <v>4922.05</v>
      </c>
      <c r="E19" s="151">
        <f t="shared" si="0"/>
        <v>4922.05</v>
      </c>
      <c r="F19" s="153" t="s">
        <v>123</v>
      </c>
      <c r="G19" s="344"/>
    </row>
    <row r="20" spans="1:7" ht="22.5" customHeight="1">
      <c r="A20" s="140"/>
      <c r="B20" s="150">
        <v>20360</v>
      </c>
      <c r="C20" s="153">
        <v>7361677</v>
      </c>
      <c r="D20" s="156">
        <v>1260</v>
      </c>
      <c r="E20" s="151">
        <f t="shared" si="0"/>
        <v>1260</v>
      </c>
      <c r="F20" s="153" t="s">
        <v>123</v>
      </c>
      <c r="G20" s="344"/>
    </row>
    <row r="21" spans="1:7" ht="22.5" customHeight="1">
      <c r="A21" s="140"/>
      <c r="B21" s="150">
        <v>20360</v>
      </c>
      <c r="C21" s="153">
        <v>7347148</v>
      </c>
      <c r="D21" s="156">
        <v>1260</v>
      </c>
      <c r="E21" s="157">
        <f t="shared" si="0"/>
        <v>1260</v>
      </c>
      <c r="F21" s="153" t="s">
        <v>123</v>
      </c>
      <c r="G21" s="344"/>
    </row>
    <row r="22" spans="1:7" ht="22.5" customHeight="1">
      <c r="A22" s="140"/>
      <c r="B22" s="150">
        <v>20360</v>
      </c>
      <c r="C22" s="153">
        <v>7347159</v>
      </c>
      <c r="D22" s="156">
        <v>2400</v>
      </c>
      <c r="E22" s="157">
        <f t="shared" si="0"/>
        <v>2400</v>
      </c>
      <c r="F22" s="153" t="s">
        <v>123</v>
      </c>
      <c r="G22" s="344"/>
    </row>
    <row r="23" spans="1:7" ht="22.5" customHeight="1">
      <c r="A23" s="140"/>
      <c r="B23" s="150">
        <v>20360</v>
      </c>
      <c r="C23" s="153">
        <v>7347160</v>
      </c>
      <c r="D23" s="156">
        <v>2000</v>
      </c>
      <c r="E23" s="157">
        <f t="shared" si="0"/>
        <v>2000</v>
      </c>
      <c r="F23" s="153" t="s">
        <v>123</v>
      </c>
      <c r="G23" s="344"/>
    </row>
    <row r="24" spans="1:7" ht="22.5" customHeight="1">
      <c r="A24" s="140"/>
      <c r="B24" s="150">
        <v>20360</v>
      </c>
      <c r="C24" s="153">
        <v>7347161</v>
      </c>
      <c r="D24" s="156">
        <v>2000</v>
      </c>
      <c r="E24" s="157">
        <f t="shared" si="0"/>
        <v>2000</v>
      </c>
      <c r="F24" s="153" t="s">
        <v>123</v>
      </c>
      <c r="G24" s="344"/>
    </row>
    <row r="25" spans="1:7" ht="22.5" customHeight="1">
      <c r="A25" s="140"/>
      <c r="B25" s="150">
        <v>20360</v>
      </c>
      <c r="C25" s="153">
        <v>7347162</v>
      </c>
      <c r="D25" s="156">
        <v>2000</v>
      </c>
      <c r="E25" s="157">
        <f t="shared" si="0"/>
        <v>2000</v>
      </c>
      <c r="F25" s="153" t="s">
        <v>123</v>
      </c>
      <c r="G25" s="344"/>
    </row>
    <row r="26" spans="1:7" ht="22.5" customHeight="1">
      <c r="A26" s="140"/>
      <c r="B26" s="150">
        <v>20360</v>
      </c>
      <c r="C26" s="153">
        <v>7347163</v>
      </c>
      <c r="D26" s="156">
        <v>1250</v>
      </c>
      <c r="E26" s="157">
        <f t="shared" si="0"/>
        <v>1250</v>
      </c>
      <c r="F26" s="153" t="s">
        <v>123</v>
      </c>
      <c r="G26" s="344"/>
    </row>
    <row r="27" spans="1:7" ht="22.5" customHeight="1">
      <c r="A27" s="140"/>
      <c r="B27" s="150">
        <v>20360</v>
      </c>
      <c r="C27" s="153">
        <v>7347164</v>
      </c>
      <c r="D27" s="156">
        <v>1250</v>
      </c>
      <c r="E27" s="157">
        <f t="shared" si="0"/>
        <v>1250</v>
      </c>
      <c r="F27" s="153" t="s">
        <v>123</v>
      </c>
      <c r="G27" s="344"/>
    </row>
    <row r="28" spans="1:7" ht="22.5" customHeight="1">
      <c r="A28" s="140"/>
      <c r="B28" s="150">
        <v>20360</v>
      </c>
      <c r="C28" s="153">
        <v>7347165</v>
      </c>
      <c r="D28" s="156">
        <v>1250</v>
      </c>
      <c r="E28" s="157">
        <f t="shared" si="0"/>
        <v>1250</v>
      </c>
      <c r="F28" s="153" t="s">
        <v>123</v>
      </c>
      <c r="G28" s="344"/>
    </row>
    <row r="29" spans="1:7" ht="22.5" customHeight="1">
      <c r="A29" s="140"/>
      <c r="B29" s="150">
        <v>20360</v>
      </c>
      <c r="C29" s="153">
        <v>7347166</v>
      </c>
      <c r="D29" s="156">
        <v>1250</v>
      </c>
      <c r="E29" s="157">
        <f t="shared" si="0"/>
        <v>1250</v>
      </c>
      <c r="F29" s="153" t="s">
        <v>123</v>
      </c>
      <c r="G29" s="344"/>
    </row>
    <row r="30" spans="1:7" ht="22.5" customHeight="1">
      <c r="A30" s="140"/>
      <c r="B30" s="150">
        <v>20360</v>
      </c>
      <c r="C30" s="153">
        <v>7347167</v>
      </c>
      <c r="D30" s="156">
        <v>1250</v>
      </c>
      <c r="E30" s="157">
        <f t="shared" si="0"/>
        <v>1250</v>
      </c>
      <c r="F30" s="153" t="s">
        <v>123</v>
      </c>
      <c r="G30" s="344"/>
    </row>
    <row r="31" spans="1:7" ht="22.5" customHeight="1">
      <c r="A31" s="140"/>
      <c r="B31" s="150">
        <v>20360</v>
      </c>
      <c r="C31" s="153">
        <v>7347168</v>
      </c>
      <c r="D31" s="156">
        <v>1250</v>
      </c>
      <c r="E31" s="157">
        <f t="shared" si="0"/>
        <v>1250</v>
      </c>
      <c r="F31" s="153" t="s">
        <v>123</v>
      </c>
      <c r="G31" s="344"/>
    </row>
    <row r="32" spans="1:7" ht="22.5" customHeight="1">
      <c r="A32" s="140"/>
      <c r="B32" s="150">
        <v>20360</v>
      </c>
      <c r="C32" s="153">
        <v>7347169</v>
      </c>
      <c r="D32" s="156">
        <v>1250</v>
      </c>
      <c r="E32" s="157">
        <f t="shared" si="0"/>
        <v>1250</v>
      </c>
      <c r="F32" s="153" t="s">
        <v>123</v>
      </c>
      <c r="G32" s="344"/>
    </row>
    <row r="33" spans="1:7" ht="22.5" customHeight="1">
      <c r="A33" s="140"/>
      <c r="B33" s="150">
        <v>20360</v>
      </c>
      <c r="C33" s="153">
        <v>7347170</v>
      </c>
      <c r="D33" s="485">
        <v>1250</v>
      </c>
      <c r="E33" s="145">
        <f t="shared" si="0"/>
        <v>1250</v>
      </c>
      <c r="F33" s="153" t="s">
        <v>123</v>
      </c>
      <c r="G33" s="344"/>
    </row>
    <row r="34" spans="1:7" ht="22.5" customHeight="1">
      <c r="A34" s="140"/>
      <c r="B34" s="150">
        <v>20360</v>
      </c>
      <c r="C34" s="153">
        <v>7347172</v>
      </c>
      <c r="D34" s="485">
        <v>572</v>
      </c>
      <c r="E34" s="145">
        <f t="shared" si="0"/>
        <v>572</v>
      </c>
      <c r="F34" s="153" t="s">
        <v>123</v>
      </c>
      <c r="G34" s="344"/>
    </row>
    <row r="35" spans="1:7" ht="22.5" customHeight="1">
      <c r="A35" s="140"/>
      <c r="B35" s="150">
        <v>20360</v>
      </c>
      <c r="C35" s="153">
        <v>7347174</v>
      </c>
      <c r="D35" s="485">
        <v>32788.8</v>
      </c>
      <c r="E35" s="482">
        <f t="shared" si="0"/>
        <v>32788.8</v>
      </c>
      <c r="F35" s="153" t="s">
        <v>123</v>
      </c>
      <c r="G35" s="344"/>
    </row>
    <row r="36" spans="1:7" ht="22.5" customHeight="1">
      <c r="A36" s="140"/>
      <c r="B36" s="150"/>
      <c r="C36" s="153"/>
      <c r="D36" s="351" t="s">
        <v>164</v>
      </c>
      <c r="E36" s="484">
        <f>SUM(E10:E35)</f>
        <v>106787.25000000001</v>
      </c>
      <c r="F36" s="350" t="s">
        <v>123</v>
      </c>
      <c r="G36" s="344"/>
    </row>
    <row r="37" spans="1:7" ht="22.5" customHeight="1" thickBot="1">
      <c r="A37" s="140"/>
      <c r="B37" s="150"/>
      <c r="C37" s="153"/>
      <c r="D37" s="351" t="s">
        <v>113</v>
      </c>
      <c r="E37" s="352">
        <f>E36</f>
        <v>106787.25000000001</v>
      </c>
      <c r="F37" s="350" t="s">
        <v>123</v>
      </c>
      <c r="G37" s="344"/>
    </row>
    <row r="38" spans="1:7" ht="22.5" customHeight="1" thickTop="1">
      <c r="A38" s="140"/>
      <c r="B38" s="150">
        <v>20360</v>
      </c>
      <c r="C38" s="153">
        <v>7347175</v>
      </c>
      <c r="D38" s="485">
        <v>52301.7</v>
      </c>
      <c r="E38" s="145">
        <f t="shared" si="0"/>
        <v>52301.7</v>
      </c>
      <c r="F38" s="153" t="s">
        <v>123</v>
      </c>
      <c r="G38" s="344"/>
    </row>
    <row r="39" spans="1:7" ht="22.5" customHeight="1">
      <c r="A39" s="140"/>
      <c r="B39" s="150">
        <v>20360</v>
      </c>
      <c r="C39" s="153">
        <v>7347176</v>
      </c>
      <c r="D39" s="485">
        <v>30789</v>
      </c>
      <c r="E39" s="145">
        <f t="shared" si="0"/>
        <v>30789</v>
      </c>
      <c r="F39" s="153" t="s">
        <v>123</v>
      </c>
      <c r="G39" s="344"/>
    </row>
    <row r="40" spans="1:7" ht="22.5" customHeight="1">
      <c r="A40" s="140"/>
      <c r="B40" s="150">
        <v>20374</v>
      </c>
      <c r="C40" s="153">
        <v>7347182</v>
      </c>
      <c r="D40" s="485">
        <v>7140</v>
      </c>
      <c r="E40" s="145">
        <f t="shared" si="0"/>
        <v>7140</v>
      </c>
      <c r="F40" s="153" t="s">
        <v>123</v>
      </c>
      <c r="G40" s="344"/>
    </row>
    <row r="41" spans="1:7" ht="22.5" customHeight="1">
      <c r="A41" s="140"/>
      <c r="B41" s="150">
        <v>20386</v>
      </c>
      <c r="C41" s="153">
        <v>7347197</v>
      </c>
      <c r="D41" s="485">
        <v>3000</v>
      </c>
      <c r="E41" s="145">
        <f t="shared" si="0"/>
        <v>3000</v>
      </c>
      <c r="F41" s="153" t="s">
        <v>123</v>
      </c>
      <c r="G41" s="344"/>
    </row>
    <row r="42" spans="1:7" ht="22.5" customHeight="1">
      <c r="A42" s="140"/>
      <c r="B42" s="150">
        <v>20392</v>
      </c>
      <c r="C42" s="153">
        <v>7347198</v>
      </c>
      <c r="D42" s="156">
        <v>5500</v>
      </c>
      <c r="E42" s="157">
        <f t="shared" si="0"/>
        <v>5500</v>
      </c>
      <c r="F42" s="153" t="s">
        <v>123</v>
      </c>
      <c r="G42" s="344"/>
    </row>
    <row r="43" spans="1:7" ht="22.5" customHeight="1">
      <c r="A43" s="140"/>
      <c r="B43" s="150">
        <v>20392</v>
      </c>
      <c r="C43" s="153">
        <v>7347199</v>
      </c>
      <c r="D43" s="156">
        <v>6900</v>
      </c>
      <c r="E43" s="157">
        <f t="shared" si="0"/>
        <v>6900</v>
      </c>
      <c r="F43" s="153" t="s">
        <v>123</v>
      </c>
      <c r="G43" s="344"/>
    </row>
    <row r="44" spans="1:7" ht="22.5" customHeight="1">
      <c r="A44" s="140"/>
      <c r="B44" s="150">
        <v>20392</v>
      </c>
      <c r="C44" s="153">
        <v>7347200</v>
      </c>
      <c r="D44" s="156">
        <v>3700</v>
      </c>
      <c r="E44" s="157">
        <f t="shared" si="0"/>
        <v>3700</v>
      </c>
      <c r="F44" s="153" t="s">
        <v>123</v>
      </c>
      <c r="G44" s="344"/>
    </row>
    <row r="45" spans="1:7" ht="22.5" customHeight="1">
      <c r="A45" s="140"/>
      <c r="B45" s="150">
        <v>20393</v>
      </c>
      <c r="C45" s="153">
        <v>7347201</v>
      </c>
      <c r="D45" s="156">
        <v>1613</v>
      </c>
      <c r="E45" s="157">
        <f t="shared" si="0"/>
        <v>1613</v>
      </c>
      <c r="F45" s="153" t="s">
        <v>123</v>
      </c>
      <c r="G45" s="344"/>
    </row>
    <row r="46" spans="1:7" ht="22.5" customHeight="1">
      <c r="A46" s="140"/>
      <c r="B46" s="150">
        <v>20393</v>
      </c>
      <c r="C46" s="153">
        <v>7347202</v>
      </c>
      <c r="D46" s="156">
        <v>1613</v>
      </c>
      <c r="E46" s="157">
        <f t="shared" si="0"/>
        <v>1613</v>
      </c>
      <c r="F46" s="153" t="s">
        <v>123</v>
      </c>
      <c r="G46" s="344"/>
    </row>
    <row r="47" spans="1:7" ht="22.5" customHeight="1">
      <c r="A47" s="140"/>
      <c r="B47" s="150">
        <v>20393</v>
      </c>
      <c r="C47" s="153">
        <v>7347203</v>
      </c>
      <c r="D47" s="156">
        <v>750</v>
      </c>
      <c r="E47" s="157">
        <f t="shared" si="0"/>
        <v>750</v>
      </c>
      <c r="F47" s="153" t="s">
        <v>123</v>
      </c>
      <c r="G47" s="344"/>
    </row>
    <row r="48" spans="1:7" ht="22.5" customHeight="1">
      <c r="A48" s="140"/>
      <c r="B48" s="150">
        <v>20393</v>
      </c>
      <c r="C48" s="153">
        <v>7347204</v>
      </c>
      <c r="D48" s="156">
        <v>750</v>
      </c>
      <c r="E48" s="157">
        <f t="shared" si="0"/>
        <v>750</v>
      </c>
      <c r="F48" s="153" t="s">
        <v>123</v>
      </c>
      <c r="G48" s="344"/>
    </row>
    <row r="49" spans="1:7" ht="22.5" customHeight="1">
      <c r="A49" s="140"/>
      <c r="B49" s="150">
        <v>20393</v>
      </c>
      <c r="C49" s="153">
        <v>7347205</v>
      </c>
      <c r="D49" s="156">
        <v>750</v>
      </c>
      <c r="E49" s="157">
        <f t="shared" si="0"/>
        <v>750</v>
      </c>
      <c r="F49" s="153" t="s">
        <v>123</v>
      </c>
      <c r="G49" s="344"/>
    </row>
    <row r="50" spans="1:7" ht="22.5" customHeight="1">
      <c r="A50" s="140"/>
      <c r="B50" s="150">
        <v>20393</v>
      </c>
      <c r="C50" s="153">
        <v>7347206</v>
      </c>
      <c r="D50" s="156">
        <v>750</v>
      </c>
      <c r="E50" s="157">
        <f t="shared" si="0"/>
        <v>750</v>
      </c>
      <c r="F50" s="153" t="s">
        <v>123</v>
      </c>
      <c r="G50" s="344"/>
    </row>
    <row r="51" spans="1:7" ht="22.5" customHeight="1">
      <c r="A51" s="140"/>
      <c r="B51" s="150">
        <v>20393</v>
      </c>
      <c r="C51" s="153">
        <v>7347207</v>
      </c>
      <c r="D51" s="156">
        <v>750</v>
      </c>
      <c r="E51" s="157">
        <f t="shared" si="0"/>
        <v>750</v>
      </c>
      <c r="F51" s="153" t="s">
        <v>123</v>
      </c>
      <c r="G51" s="344"/>
    </row>
    <row r="52" spans="1:7" ht="22.5" customHeight="1">
      <c r="A52" s="140"/>
      <c r="B52" s="150">
        <v>20393</v>
      </c>
      <c r="C52" s="153">
        <v>7347208</v>
      </c>
      <c r="D52" s="156">
        <v>750</v>
      </c>
      <c r="E52" s="157">
        <f t="shared" si="0"/>
        <v>750</v>
      </c>
      <c r="F52" s="153" t="s">
        <v>123</v>
      </c>
      <c r="G52" s="344"/>
    </row>
    <row r="53" spans="1:7" ht="22.5" customHeight="1">
      <c r="A53" s="140"/>
      <c r="B53" s="150">
        <v>20393</v>
      </c>
      <c r="C53" s="153">
        <v>7347209</v>
      </c>
      <c r="D53" s="156">
        <v>750</v>
      </c>
      <c r="E53" s="157">
        <f t="shared" si="0"/>
        <v>750</v>
      </c>
      <c r="F53" s="153" t="s">
        <v>123</v>
      </c>
      <c r="G53" s="344"/>
    </row>
    <row r="54" spans="1:7" ht="22.5" customHeight="1">
      <c r="A54" s="140"/>
      <c r="B54" s="150">
        <v>20393</v>
      </c>
      <c r="C54" s="153">
        <v>7347210</v>
      </c>
      <c r="D54" s="156">
        <v>750</v>
      </c>
      <c r="E54" s="157">
        <f t="shared" si="0"/>
        <v>750</v>
      </c>
      <c r="F54" s="153" t="s">
        <v>123</v>
      </c>
      <c r="G54" s="344"/>
    </row>
    <row r="55" spans="1:7" ht="22.5" customHeight="1">
      <c r="A55" s="140"/>
      <c r="B55" s="150">
        <v>20393</v>
      </c>
      <c r="C55" s="153">
        <v>7347211</v>
      </c>
      <c r="D55" s="156">
        <v>840</v>
      </c>
      <c r="E55" s="157">
        <f t="shared" si="0"/>
        <v>840</v>
      </c>
      <c r="F55" s="153" t="s">
        <v>123</v>
      </c>
      <c r="G55" s="344"/>
    </row>
    <row r="56" spans="1:7" ht="22.5" customHeight="1">
      <c r="A56" s="140"/>
      <c r="B56" s="150">
        <v>20393</v>
      </c>
      <c r="C56" s="153">
        <v>7347212</v>
      </c>
      <c r="D56" s="156">
        <v>840</v>
      </c>
      <c r="E56" s="157">
        <f t="shared" si="0"/>
        <v>840</v>
      </c>
      <c r="F56" s="153" t="s">
        <v>123</v>
      </c>
      <c r="G56" s="344"/>
    </row>
    <row r="57" spans="1:7" ht="22.5" customHeight="1">
      <c r="A57" s="140"/>
      <c r="B57" s="150">
        <v>20393</v>
      </c>
      <c r="C57" s="153">
        <v>7347213</v>
      </c>
      <c r="D57" s="156">
        <v>840</v>
      </c>
      <c r="E57" s="157">
        <f t="shared" si="0"/>
        <v>840</v>
      </c>
      <c r="F57" s="153" t="s">
        <v>123</v>
      </c>
      <c r="G57" s="344"/>
    </row>
    <row r="58" spans="1:7" ht="22.5" customHeight="1">
      <c r="A58" s="140"/>
      <c r="B58" s="150">
        <v>20393</v>
      </c>
      <c r="C58" s="153">
        <v>7347214</v>
      </c>
      <c r="D58" s="156">
        <v>840</v>
      </c>
      <c r="E58" s="157">
        <f t="shared" si="0"/>
        <v>840</v>
      </c>
      <c r="F58" s="153" t="s">
        <v>123</v>
      </c>
      <c r="G58" s="344"/>
    </row>
    <row r="59" spans="1:7" ht="22.5" customHeight="1">
      <c r="A59" s="140"/>
      <c r="B59" s="150">
        <v>20393</v>
      </c>
      <c r="C59" s="153">
        <v>7347215</v>
      </c>
      <c r="D59" s="156">
        <v>840</v>
      </c>
      <c r="E59" s="157">
        <f t="shared" si="0"/>
        <v>840</v>
      </c>
      <c r="F59" s="153" t="s">
        <v>123</v>
      </c>
      <c r="G59" s="344"/>
    </row>
    <row r="60" spans="1:7" ht="22.5" customHeight="1">
      <c r="A60" s="140"/>
      <c r="B60" s="150">
        <v>20393</v>
      </c>
      <c r="C60" s="153">
        <v>7347216</v>
      </c>
      <c r="D60" s="156">
        <v>840</v>
      </c>
      <c r="E60" s="157">
        <f t="shared" si="0"/>
        <v>840</v>
      </c>
      <c r="F60" s="153" t="s">
        <v>123</v>
      </c>
      <c r="G60" s="344"/>
    </row>
    <row r="61" spans="1:7" ht="22.5" customHeight="1">
      <c r="A61" s="140"/>
      <c r="B61" s="150">
        <v>20393</v>
      </c>
      <c r="C61" s="153">
        <v>7347217</v>
      </c>
      <c r="D61" s="156">
        <v>840</v>
      </c>
      <c r="E61" s="157">
        <f t="shared" si="0"/>
        <v>840</v>
      </c>
      <c r="F61" s="153" t="s">
        <v>123</v>
      </c>
      <c r="G61" s="344"/>
    </row>
    <row r="62" spans="1:7" ht="22.5" customHeight="1">
      <c r="A62" s="140"/>
      <c r="B62" s="150">
        <v>20393</v>
      </c>
      <c r="C62" s="153">
        <v>7347218</v>
      </c>
      <c r="D62" s="156">
        <v>1465</v>
      </c>
      <c r="E62" s="157">
        <f t="shared" si="0"/>
        <v>1465</v>
      </c>
      <c r="F62" s="153" t="s">
        <v>123</v>
      </c>
      <c r="G62" s="344"/>
    </row>
    <row r="63" spans="1:7" ht="22.5" customHeight="1" thickBot="1">
      <c r="A63" s="140"/>
      <c r="B63" s="150"/>
      <c r="C63" s="153"/>
      <c r="D63" s="483" t="s">
        <v>164</v>
      </c>
      <c r="E63" s="352">
        <f>SUM(E37:E62)</f>
        <v>232688.95</v>
      </c>
      <c r="F63" s="153" t="s">
        <v>123</v>
      </c>
      <c r="G63" s="344"/>
    </row>
    <row r="64" spans="1:7" ht="22.5" customHeight="1" thickTop="1">
      <c r="A64" s="140"/>
      <c r="B64" s="150"/>
      <c r="C64" s="153"/>
      <c r="D64" s="483" t="s">
        <v>113</v>
      </c>
      <c r="E64" s="481">
        <f>E63</f>
        <v>232688.95</v>
      </c>
      <c r="F64" s="153" t="s">
        <v>123</v>
      </c>
      <c r="G64" s="344"/>
    </row>
    <row r="65" spans="1:7" ht="22.5" customHeight="1">
      <c r="A65" s="140"/>
      <c r="B65" s="150">
        <v>20393</v>
      </c>
      <c r="C65" s="153">
        <v>7347219</v>
      </c>
      <c r="D65" s="156">
        <v>840</v>
      </c>
      <c r="E65" s="157">
        <f t="shared" si="0"/>
        <v>840</v>
      </c>
      <c r="F65" s="153" t="s">
        <v>123</v>
      </c>
      <c r="G65" s="344"/>
    </row>
    <row r="66" spans="1:7" ht="22.5" customHeight="1">
      <c r="A66" s="140"/>
      <c r="B66" s="150">
        <v>20393</v>
      </c>
      <c r="C66" s="153">
        <v>7347220</v>
      </c>
      <c r="D66" s="156">
        <v>1948</v>
      </c>
      <c r="E66" s="157">
        <f t="shared" si="0"/>
        <v>1948</v>
      </c>
      <c r="F66" s="153" t="s">
        <v>123</v>
      </c>
      <c r="G66" s="344"/>
    </row>
    <row r="67" spans="1:7" ht="22.5" customHeight="1">
      <c r="A67" s="140"/>
      <c r="B67" s="150">
        <v>20393</v>
      </c>
      <c r="C67" s="153">
        <v>7347221</v>
      </c>
      <c r="D67" s="156">
        <v>840</v>
      </c>
      <c r="E67" s="157">
        <f t="shared" si="0"/>
        <v>840</v>
      </c>
      <c r="F67" s="153" t="s">
        <v>123</v>
      </c>
      <c r="G67" s="344"/>
    </row>
    <row r="68" spans="1:7" ht="22.5" customHeight="1">
      <c r="A68" s="140"/>
      <c r="B68" s="150">
        <v>20393</v>
      </c>
      <c r="C68" s="153">
        <v>7347222</v>
      </c>
      <c r="D68" s="156">
        <v>840</v>
      </c>
      <c r="E68" s="157">
        <f t="shared" si="0"/>
        <v>840</v>
      </c>
      <c r="F68" s="153" t="s">
        <v>123</v>
      </c>
      <c r="G68" s="344"/>
    </row>
    <row r="69" spans="1:7" ht="22.5" customHeight="1">
      <c r="A69" s="140"/>
      <c r="B69" s="150">
        <v>20393</v>
      </c>
      <c r="C69" s="153">
        <v>7347223</v>
      </c>
      <c r="D69" s="156">
        <v>840</v>
      </c>
      <c r="E69" s="157">
        <f t="shared" si="0"/>
        <v>840</v>
      </c>
      <c r="F69" s="153" t="s">
        <v>123</v>
      </c>
      <c r="G69" s="344"/>
    </row>
    <row r="70" spans="1:7" ht="22.5" customHeight="1">
      <c r="A70" s="140"/>
      <c r="B70" s="150">
        <v>20393</v>
      </c>
      <c r="C70" s="153">
        <v>7347224</v>
      </c>
      <c r="D70" s="156">
        <v>840</v>
      </c>
      <c r="E70" s="157">
        <f t="shared" si="0"/>
        <v>840</v>
      </c>
      <c r="F70" s="153" t="s">
        <v>123</v>
      </c>
      <c r="G70" s="344"/>
    </row>
    <row r="71" spans="1:7" ht="22.5" customHeight="1">
      <c r="A71" s="140"/>
      <c r="B71" s="150">
        <v>20393</v>
      </c>
      <c r="C71" s="153">
        <v>7347225</v>
      </c>
      <c r="D71" s="156">
        <v>840</v>
      </c>
      <c r="E71" s="157">
        <f t="shared" si="0"/>
        <v>840</v>
      </c>
      <c r="F71" s="153" t="s">
        <v>123</v>
      </c>
      <c r="G71" s="344"/>
    </row>
    <row r="72" spans="1:7" ht="22.5" customHeight="1">
      <c r="A72" s="140"/>
      <c r="B72" s="150">
        <v>20393</v>
      </c>
      <c r="C72" s="153">
        <v>7347226</v>
      </c>
      <c r="D72" s="156">
        <v>840</v>
      </c>
      <c r="E72" s="157">
        <f t="shared" si="0"/>
        <v>840</v>
      </c>
      <c r="F72" s="153" t="s">
        <v>123</v>
      </c>
      <c r="G72" s="344"/>
    </row>
    <row r="73" spans="1:7" ht="22.5" customHeight="1">
      <c r="A73" s="140"/>
      <c r="B73" s="150">
        <v>20393</v>
      </c>
      <c r="C73" s="153">
        <v>7347227</v>
      </c>
      <c r="D73" s="156">
        <v>840</v>
      </c>
      <c r="E73" s="157">
        <f t="shared" si="0"/>
        <v>840</v>
      </c>
      <c r="F73" s="153" t="s">
        <v>123</v>
      </c>
      <c r="G73" s="344"/>
    </row>
    <row r="74" spans="1:7" ht="22.5" customHeight="1">
      <c r="A74" s="140"/>
      <c r="B74" s="150">
        <v>20393</v>
      </c>
      <c r="C74" s="153">
        <v>7347228</v>
      </c>
      <c r="D74" s="156">
        <v>840</v>
      </c>
      <c r="E74" s="157">
        <f t="shared" si="0"/>
        <v>840</v>
      </c>
      <c r="F74" s="153" t="s">
        <v>123</v>
      </c>
      <c r="G74" s="344"/>
    </row>
    <row r="75" spans="1:7" ht="22.5" customHeight="1">
      <c r="A75" s="140"/>
      <c r="B75" s="150">
        <v>20393</v>
      </c>
      <c r="C75" s="153">
        <v>7347229</v>
      </c>
      <c r="D75" s="156">
        <v>840</v>
      </c>
      <c r="E75" s="157">
        <f t="shared" si="0"/>
        <v>840</v>
      </c>
      <c r="F75" s="153" t="s">
        <v>123</v>
      </c>
      <c r="G75" s="344"/>
    </row>
    <row r="76" spans="1:7" ht="22.5" customHeight="1">
      <c r="A76" s="140"/>
      <c r="B76" s="150">
        <v>20393</v>
      </c>
      <c r="C76" s="153">
        <v>7347230</v>
      </c>
      <c r="D76" s="156">
        <v>840</v>
      </c>
      <c r="E76" s="157">
        <f t="shared" si="0"/>
        <v>840</v>
      </c>
      <c r="F76" s="153" t="s">
        <v>123</v>
      </c>
      <c r="G76" s="344"/>
    </row>
    <row r="77" spans="1:7" ht="22.5" customHeight="1">
      <c r="A77" s="140"/>
      <c r="B77" s="150">
        <v>20393</v>
      </c>
      <c r="C77" s="153">
        <v>7347231</v>
      </c>
      <c r="D77" s="156">
        <v>840</v>
      </c>
      <c r="E77" s="157">
        <f t="shared" si="0"/>
        <v>840</v>
      </c>
      <c r="F77" s="153" t="s">
        <v>123</v>
      </c>
      <c r="G77" s="344"/>
    </row>
    <row r="78" spans="1:7" ht="22.5" customHeight="1">
      <c r="A78" s="140"/>
      <c r="B78" s="150"/>
      <c r="C78" s="153"/>
      <c r="D78" s="156"/>
      <c r="E78" s="157"/>
      <c r="F78" s="153"/>
      <c r="G78" s="344"/>
    </row>
    <row r="79" spans="1:7" ht="22.5" customHeight="1">
      <c r="A79" s="140"/>
      <c r="B79" s="150"/>
      <c r="C79" s="153"/>
      <c r="D79" s="156"/>
      <c r="E79" s="157"/>
      <c r="F79" s="153"/>
      <c r="G79" s="344"/>
    </row>
    <row r="80" spans="1:7" ht="22.5" customHeight="1">
      <c r="A80" s="140"/>
      <c r="B80" s="150"/>
      <c r="C80" s="153"/>
      <c r="D80" s="156"/>
      <c r="E80" s="481"/>
      <c r="F80" s="153"/>
      <c r="G80" s="344"/>
    </row>
    <row r="81" spans="1:7" ht="22.5" customHeight="1">
      <c r="A81" s="140"/>
      <c r="B81" s="150"/>
      <c r="C81" s="153"/>
      <c r="D81" s="156"/>
      <c r="E81" s="157"/>
      <c r="F81" s="153"/>
      <c r="G81" s="344"/>
    </row>
    <row r="82" spans="1:7" ht="22.5" customHeight="1">
      <c r="A82" s="140"/>
      <c r="B82" s="150"/>
      <c r="C82" s="153"/>
      <c r="D82" s="156"/>
      <c r="E82" s="157"/>
      <c r="F82" s="153"/>
      <c r="G82" s="344"/>
    </row>
    <row r="83" spans="1:7" ht="24" customHeight="1" thickBot="1">
      <c r="A83" s="140"/>
      <c r="B83" s="150"/>
      <c r="C83" s="153"/>
      <c r="D83" s="348" t="s">
        <v>277</v>
      </c>
      <c r="E83" s="352">
        <f>SUM(E64:E82)</f>
        <v>244716.95</v>
      </c>
      <c r="F83" s="349" t="s">
        <v>123</v>
      </c>
      <c r="G83" s="344"/>
    </row>
    <row r="84" spans="1:8" ht="24" thickTop="1">
      <c r="A84" s="140"/>
      <c r="B84" s="147" t="s">
        <v>187</v>
      </c>
      <c r="C84" s="141"/>
      <c r="D84" s="138"/>
      <c r="E84" s="157"/>
      <c r="F84" s="151"/>
      <c r="G84" s="344"/>
      <c r="H84" s="346"/>
    </row>
    <row r="85" spans="1:7" ht="23.25">
      <c r="A85" s="140"/>
      <c r="B85" s="147" t="s">
        <v>69</v>
      </c>
      <c r="C85" s="141"/>
      <c r="D85" s="138"/>
      <c r="E85" s="140"/>
      <c r="F85" s="140"/>
      <c r="G85" s="344"/>
    </row>
    <row r="86" spans="1:7" ht="23.25">
      <c r="A86" s="140"/>
      <c r="B86" s="153" t="s">
        <v>188</v>
      </c>
      <c r="C86" s="153" t="s">
        <v>188</v>
      </c>
      <c r="D86" s="158" t="s">
        <v>188</v>
      </c>
      <c r="E86" s="146" t="s">
        <v>188</v>
      </c>
      <c r="F86" s="146" t="s">
        <v>123</v>
      </c>
      <c r="G86" s="344" t="s">
        <v>275</v>
      </c>
    </row>
    <row r="87" spans="1:8" ht="23.25">
      <c r="A87" s="159"/>
      <c r="B87" s="555" t="s">
        <v>330</v>
      </c>
      <c r="C87" s="555"/>
      <c r="D87" s="556"/>
      <c r="E87" s="145">
        <f>E4-E83</f>
        <v>10946828.25</v>
      </c>
      <c r="F87" s="146" t="s">
        <v>123</v>
      </c>
      <c r="G87" s="345">
        <v>10946828.25</v>
      </c>
      <c r="H87" s="346"/>
    </row>
    <row r="88" spans="1:7" ht="23.25">
      <c r="A88" s="554" t="s">
        <v>189</v>
      </c>
      <c r="B88" s="554"/>
      <c r="C88" s="557"/>
      <c r="D88" s="160" t="s">
        <v>190</v>
      </c>
      <c r="E88" s="161"/>
      <c r="F88" s="161"/>
      <c r="G88" s="344"/>
    </row>
    <row r="89" spans="1:8" ht="23.25">
      <c r="A89" s="558" t="s">
        <v>331</v>
      </c>
      <c r="B89" s="558"/>
      <c r="C89" s="559"/>
      <c r="D89" s="560" t="s">
        <v>332</v>
      </c>
      <c r="E89" s="558"/>
      <c r="F89" s="558"/>
      <c r="G89" s="344"/>
      <c r="H89" s="346"/>
    </row>
    <row r="90" spans="1:7" ht="23.25">
      <c r="A90" s="561" t="s">
        <v>262</v>
      </c>
      <c r="B90" s="561"/>
      <c r="C90" s="562"/>
      <c r="D90" s="563" t="s">
        <v>256</v>
      </c>
      <c r="E90" s="555"/>
      <c r="F90" s="555"/>
      <c r="G90" s="344"/>
    </row>
  </sheetData>
  <mergeCells count="8">
    <mergeCell ref="A89:C89"/>
    <mergeCell ref="D89:F89"/>
    <mergeCell ref="A90:C90"/>
    <mergeCell ref="D90:F90"/>
    <mergeCell ref="B3:C3"/>
    <mergeCell ref="B4:D4"/>
    <mergeCell ref="B87:D87"/>
    <mergeCell ref="A88:C88"/>
  </mergeCells>
  <printOptions/>
  <pageMargins left="0.17" right="0.11" top="0.16" bottom="0.15" header="0.16" footer="0.1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6">
      <selection activeCell="B19" sqref="B19"/>
    </sheetView>
  </sheetViews>
  <sheetFormatPr defaultColWidth="9.140625" defaultRowHeight="24.75" customHeight="1"/>
  <cols>
    <col min="1" max="1" width="5.57421875" style="1" customWidth="1"/>
    <col min="2" max="2" width="12.140625" style="1" customWidth="1"/>
    <col min="3" max="3" width="6.140625" style="1" customWidth="1"/>
    <col min="4" max="4" width="31.8515625" style="1" customWidth="1"/>
    <col min="5" max="5" width="8.7109375" style="2" customWidth="1"/>
    <col min="6" max="6" width="9.8515625" style="4" customWidth="1"/>
    <col min="7" max="7" width="4.8515625" style="4" customWidth="1"/>
    <col min="8" max="8" width="9.57421875" style="4" customWidth="1"/>
    <col min="9" max="9" width="5.28125" style="4" customWidth="1"/>
    <col min="10" max="16384" width="9.140625" style="1" customWidth="1"/>
  </cols>
  <sheetData>
    <row r="1" spans="1:9" ht="24.75" customHeight="1">
      <c r="A1" s="392" t="s">
        <v>0</v>
      </c>
      <c r="B1" s="392"/>
      <c r="C1" s="392"/>
      <c r="D1" s="3"/>
      <c r="F1" s="499" t="s">
        <v>287</v>
      </c>
      <c r="G1" s="499"/>
      <c r="H1" s="499"/>
      <c r="I1" s="499"/>
    </row>
    <row r="2" spans="5:9" ht="24.75" customHeight="1">
      <c r="E2" s="246"/>
      <c r="F2" s="511" t="s">
        <v>286</v>
      </c>
      <c r="G2" s="511"/>
      <c r="H2" s="511"/>
      <c r="I2" s="511"/>
    </row>
    <row r="3" spans="1:9" ht="24.75" customHeight="1">
      <c r="A3" s="506" t="s">
        <v>36</v>
      </c>
      <c r="B3" s="506"/>
      <c r="C3" s="506"/>
      <c r="D3" s="506"/>
      <c r="E3" s="506"/>
      <c r="F3" s="506"/>
      <c r="G3" s="506"/>
      <c r="H3" s="506"/>
      <c r="I3" s="506"/>
    </row>
    <row r="4" spans="1:6" ht="24.75" customHeight="1">
      <c r="A4" s="498" t="s">
        <v>2</v>
      </c>
      <c r="B4" s="498"/>
      <c r="C4" s="3"/>
      <c r="D4" s="2"/>
      <c r="F4" s="5"/>
    </row>
    <row r="5" spans="1:9" ht="24.75" customHeight="1">
      <c r="A5" s="507" t="s">
        <v>6</v>
      </c>
      <c r="B5" s="508"/>
      <c r="C5" s="508"/>
      <c r="D5" s="508"/>
      <c r="E5" s="19" t="s">
        <v>5</v>
      </c>
      <c r="F5" s="509" t="s">
        <v>3</v>
      </c>
      <c r="G5" s="509"/>
      <c r="H5" s="509" t="s">
        <v>4</v>
      </c>
      <c r="I5" s="510"/>
    </row>
    <row r="6" spans="1:9" ht="24.75" customHeight="1">
      <c r="A6" s="7"/>
      <c r="B6" s="7"/>
      <c r="C6" s="7"/>
      <c r="D6" s="20"/>
      <c r="E6" s="24"/>
      <c r="F6" s="25"/>
      <c r="G6" s="25"/>
      <c r="H6" s="26"/>
      <c r="I6" s="30"/>
    </row>
    <row r="7" spans="1:9" ht="24.75" customHeight="1">
      <c r="A7" s="21" t="s">
        <v>40</v>
      </c>
      <c r="B7" s="14"/>
      <c r="C7" s="14"/>
      <c r="D7" s="22"/>
      <c r="E7" s="49" t="s">
        <v>38</v>
      </c>
      <c r="F7" s="28">
        <v>319416</v>
      </c>
      <c r="G7" s="40" t="s">
        <v>35</v>
      </c>
      <c r="H7" s="28"/>
      <c r="I7" s="31"/>
    </row>
    <row r="8" spans="1:9" ht="24.75" customHeight="1">
      <c r="A8" s="14"/>
      <c r="B8" s="14" t="s">
        <v>11</v>
      </c>
      <c r="C8" s="14"/>
      <c r="D8" s="22"/>
      <c r="E8" s="49"/>
      <c r="F8" s="28"/>
      <c r="G8" s="28"/>
      <c r="H8" s="28"/>
      <c r="I8" s="31"/>
    </row>
    <row r="9" spans="1:9" ht="24.75" customHeight="1">
      <c r="A9" s="14"/>
      <c r="B9" s="14"/>
      <c r="C9" s="14"/>
      <c r="D9" s="22"/>
      <c r="E9" s="27"/>
      <c r="F9" s="28"/>
      <c r="G9" s="28"/>
      <c r="H9" s="28"/>
      <c r="I9" s="31"/>
    </row>
    <row r="10" spans="1:9" ht="24.75" customHeight="1">
      <c r="A10" s="14"/>
      <c r="B10" s="14"/>
      <c r="C10" s="21" t="s">
        <v>37</v>
      </c>
      <c r="D10" s="22"/>
      <c r="E10" s="49" t="s">
        <v>38</v>
      </c>
      <c r="F10" s="28"/>
      <c r="G10" s="28"/>
      <c r="H10" s="28">
        <v>319416</v>
      </c>
      <c r="I10" s="31">
        <v>0</v>
      </c>
    </row>
    <row r="11" spans="1:9" ht="24.75" customHeight="1">
      <c r="A11" s="14"/>
      <c r="B11" s="14"/>
      <c r="C11" s="14"/>
      <c r="D11" s="22" t="s">
        <v>27</v>
      </c>
      <c r="E11" s="27"/>
      <c r="F11" s="28"/>
      <c r="G11" s="28"/>
      <c r="H11" s="28"/>
      <c r="I11" s="31"/>
    </row>
    <row r="12" spans="1:9" ht="24.75" customHeight="1">
      <c r="A12" s="14"/>
      <c r="B12" s="14"/>
      <c r="C12" s="14"/>
      <c r="D12" s="22"/>
      <c r="E12" s="27"/>
      <c r="F12" s="28"/>
      <c r="G12" s="28"/>
      <c r="H12" s="28"/>
      <c r="I12" s="31"/>
    </row>
    <row r="13" spans="1:9" ht="24.75" customHeight="1">
      <c r="A13" s="14"/>
      <c r="B13" s="14"/>
      <c r="C13" s="14"/>
      <c r="D13" s="22"/>
      <c r="E13" s="27"/>
      <c r="F13" s="28"/>
      <c r="G13" s="28"/>
      <c r="H13" s="28"/>
      <c r="I13" s="41"/>
    </row>
    <row r="14" spans="1:9" ht="24.75" customHeight="1">
      <c r="A14" s="14"/>
      <c r="B14" s="14"/>
      <c r="C14" s="14"/>
      <c r="D14" s="22"/>
      <c r="E14" s="27"/>
      <c r="F14" s="28"/>
      <c r="G14" s="28"/>
      <c r="H14" s="28"/>
      <c r="I14" s="41"/>
    </row>
    <row r="15" spans="1:9" ht="24.75" customHeight="1">
      <c r="A15" s="14"/>
      <c r="B15" s="14"/>
      <c r="C15" s="14"/>
      <c r="D15" s="22"/>
      <c r="E15" s="27"/>
      <c r="F15" s="28"/>
      <c r="G15" s="28"/>
      <c r="H15" s="28"/>
      <c r="I15" s="45"/>
    </row>
    <row r="16" spans="1:9" ht="24.75" customHeight="1">
      <c r="A16" s="14"/>
      <c r="B16" s="14"/>
      <c r="C16" s="14"/>
      <c r="D16" s="22"/>
      <c r="E16" s="46"/>
      <c r="F16" s="46"/>
      <c r="G16" s="46"/>
      <c r="H16" s="46"/>
      <c r="I16" s="2"/>
    </row>
    <row r="17" spans="1:9" ht="24.75" customHeight="1">
      <c r="A17" s="14"/>
      <c r="B17" s="14"/>
      <c r="C17" s="14"/>
      <c r="D17" s="22"/>
      <c r="E17" s="46"/>
      <c r="F17" s="46"/>
      <c r="G17" s="46"/>
      <c r="H17" s="46"/>
      <c r="I17" s="2"/>
    </row>
    <row r="18" spans="1:9" ht="24.75" customHeight="1">
      <c r="A18" s="14"/>
      <c r="B18" s="14"/>
      <c r="C18" s="14"/>
      <c r="D18" s="22"/>
      <c r="E18" s="46"/>
      <c r="F18" s="46"/>
      <c r="G18" s="46"/>
      <c r="H18" s="28"/>
      <c r="I18" s="2"/>
    </row>
    <row r="19" spans="1:9" ht="24.75" customHeight="1">
      <c r="A19" s="14"/>
      <c r="B19" s="14"/>
      <c r="C19" s="14"/>
      <c r="D19" s="22"/>
      <c r="E19" s="46"/>
      <c r="F19" s="46"/>
      <c r="G19" s="46"/>
      <c r="H19" s="28"/>
      <c r="I19" s="2"/>
    </row>
    <row r="20" spans="1:9" ht="24.75" customHeight="1">
      <c r="A20" s="14"/>
      <c r="B20" s="14"/>
      <c r="C20" s="14"/>
      <c r="D20" s="22"/>
      <c r="E20" s="46"/>
      <c r="F20" s="46"/>
      <c r="G20" s="46"/>
      <c r="H20" s="28"/>
      <c r="I20" s="2"/>
    </row>
    <row r="21" spans="1:9" ht="24.75" customHeight="1">
      <c r="A21" s="14"/>
      <c r="B21" s="14"/>
      <c r="C21" s="14"/>
      <c r="D21" s="22"/>
      <c r="E21" s="46"/>
      <c r="F21" s="46"/>
      <c r="G21" s="46"/>
      <c r="H21" s="28"/>
      <c r="I21" s="2"/>
    </row>
    <row r="22" spans="1:9" ht="24.75" customHeight="1">
      <c r="A22" s="14"/>
      <c r="B22" s="14"/>
      <c r="C22" s="14"/>
      <c r="D22" s="22"/>
      <c r="E22" s="46"/>
      <c r="F22" s="46"/>
      <c r="G22" s="46"/>
      <c r="H22" s="46"/>
      <c r="I22" s="1"/>
    </row>
    <row r="23" spans="1:9" ht="24.75" customHeight="1">
      <c r="A23" s="14"/>
      <c r="B23" s="14"/>
      <c r="C23" s="14"/>
      <c r="D23" s="22"/>
      <c r="E23" s="27"/>
      <c r="F23" s="28"/>
      <c r="G23" s="28"/>
      <c r="H23" s="28"/>
      <c r="I23" s="32"/>
    </row>
    <row r="24" spans="1:9" ht="24.75" customHeight="1">
      <c r="A24" s="14"/>
      <c r="B24" s="14"/>
      <c r="C24" s="14"/>
      <c r="D24" s="22"/>
      <c r="E24" s="27"/>
      <c r="F24" s="28"/>
      <c r="G24" s="28"/>
      <c r="H24" s="28"/>
      <c r="I24" s="32"/>
    </row>
    <row r="25" spans="1:9" ht="24.75" customHeight="1">
      <c r="A25" s="14"/>
      <c r="B25" s="14"/>
      <c r="C25" s="14"/>
      <c r="D25" s="22"/>
      <c r="E25" s="27"/>
      <c r="F25" s="28"/>
      <c r="G25" s="28"/>
      <c r="H25" s="28"/>
      <c r="I25" s="31"/>
    </row>
    <row r="26" spans="1:9" ht="24.75" customHeight="1">
      <c r="A26" s="14"/>
      <c r="B26" s="14"/>
      <c r="C26" s="14"/>
      <c r="D26" s="22"/>
      <c r="E26" s="27"/>
      <c r="F26" s="28"/>
      <c r="G26" s="28"/>
      <c r="H26" s="28"/>
      <c r="I26" s="31"/>
    </row>
    <row r="27" spans="1:9" ht="24.75" customHeight="1">
      <c r="A27" s="10"/>
      <c r="B27" s="10"/>
      <c r="C27" s="10"/>
      <c r="D27" s="23"/>
      <c r="E27" s="33"/>
      <c r="F27" s="35">
        <f>SUM(F7:F26)</f>
        <v>319416</v>
      </c>
      <c r="G27" s="39">
        <f>SUM(G7:G26)</f>
        <v>0</v>
      </c>
      <c r="H27" s="34">
        <f>SUM(H10:H26)</f>
        <v>319416</v>
      </c>
      <c r="I27" s="44">
        <f>SUM(I10:I26)</f>
        <v>0</v>
      </c>
    </row>
    <row r="28" spans="1:9" ht="24.75" customHeight="1">
      <c r="A28" s="38" t="s">
        <v>29</v>
      </c>
      <c r="B28" s="37"/>
      <c r="C28" s="6"/>
      <c r="D28" s="6"/>
      <c r="E28" s="7"/>
      <c r="F28" s="15"/>
      <c r="G28" s="15"/>
      <c r="H28" s="8"/>
      <c r="I28" s="8"/>
    </row>
    <row r="29" spans="1:9" ht="24.75" customHeight="1">
      <c r="A29" s="512" t="s">
        <v>41</v>
      </c>
      <c r="B29" s="512"/>
      <c r="C29" s="512"/>
      <c r="D29" s="512"/>
      <c r="E29" s="512"/>
      <c r="F29" s="512"/>
      <c r="G29" s="512"/>
      <c r="H29" s="512"/>
      <c r="I29" s="512"/>
    </row>
    <row r="30" spans="1:9" ht="24.75" customHeight="1">
      <c r="A30" s="512" t="s">
        <v>288</v>
      </c>
      <c r="B30" s="512"/>
      <c r="C30" s="512"/>
      <c r="D30" s="512"/>
      <c r="E30" s="512"/>
      <c r="F30" s="512"/>
      <c r="G30" s="512"/>
      <c r="H30" s="512"/>
      <c r="I30" s="512"/>
    </row>
    <row r="31" spans="1:9" ht="24.75" customHeight="1">
      <c r="A31" s="502"/>
      <c r="B31" s="503"/>
      <c r="C31" s="503"/>
      <c r="D31" s="504"/>
      <c r="E31" s="504"/>
      <c r="F31" s="504"/>
      <c r="G31" s="504"/>
      <c r="H31" s="504"/>
      <c r="I31" s="505"/>
    </row>
    <row r="32" spans="1:9" ht="24.75" customHeight="1">
      <c r="A32" s="13"/>
      <c r="B32" s="14"/>
      <c r="C32" s="14"/>
      <c r="D32" s="14"/>
      <c r="E32" s="9"/>
      <c r="F32" s="15"/>
      <c r="G32" s="15"/>
      <c r="H32" s="15"/>
      <c r="I32" s="16"/>
    </row>
    <row r="33" spans="1:9" ht="24.75" customHeight="1">
      <c r="A33" s="17"/>
      <c r="B33" s="10"/>
      <c r="C33" s="10"/>
      <c r="D33" s="10"/>
      <c r="E33" s="11"/>
      <c r="F33" s="12"/>
      <c r="G33" s="12"/>
      <c r="H33" s="12"/>
      <c r="I33" s="18"/>
    </row>
  </sheetData>
  <mergeCells count="10">
    <mergeCell ref="F1:I1"/>
    <mergeCell ref="F2:I2"/>
    <mergeCell ref="A29:I29"/>
    <mergeCell ref="A31:I31"/>
    <mergeCell ref="A30:I30"/>
    <mergeCell ref="A3:I3"/>
    <mergeCell ref="A4:B4"/>
    <mergeCell ref="A5:D5"/>
    <mergeCell ref="F5:G5"/>
    <mergeCell ref="H5:I5"/>
  </mergeCells>
  <printOptions/>
  <pageMargins left="0.62" right="0.11" top="0.16" bottom="0.15" header="0.16" footer="0.1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26">
      <selection activeCell="D39" sqref="D39"/>
    </sheetView>
  </sheetViews>
  <sheetFormatPr defaultColWidth="9.140625" defaultRowHeight="24.75" customHeight="1"/>
  <cols>
    <col min="1" max="1" width="5.57421875" style="1" customWidth="1"/>
    <col min="2" max="2" width="10.140625" style="1" customWidth="1"/>
    <col min="3" max="3" width="6.00390625" style="1" customWidth="1"/>
    <col min="4" max="4" width="40.421875" style="1" customWidth="1"/>
    <col min="5" max="5" width="8.7109375" style="2" customWidth="1"/>
    <col min="6" max="6" width="10.28125" style="4" customWidth="1"/>
    <col min="7" max="7" width="5.28125" style="240" customWidth="1"/>
    <col min="8" max="8" width="10.7109375" style="4" customWidth="1"/>
    <col min="9" max="9" width="5.140625" style="240" customWidth="1"/>
    <col min="10" max="10" width="9.140625" style="1" customWidth="1"/>
    <col min="11" max="11" width="12.00390625" style="1" customWidth="1"/>
    <col min="12" max="12" width="10.28125" style="66" bestFit="1" customWidth="1"/>
    <col min="13" max="13" width="10.421875" style="66" customWidth="1"/>
    <col min="14" max="14" width="12.57421875" style="66" customWidth="1"/>
    <col min="15" max="15" width="13.421875" style="1" customWidth="1"/>
    <col min="16" max="16384" width="9.140625" style="1" customWidth="1"/>
  </cols>
  <sheetData>
    <row r="1" spans="1:9" ht="24.75" customHeight="1">
      <c r="A1" s="184" t="s">
        <v>0</v>
      </c>
      <c r="B1" s="184"/>
      <c r="C1" s="184"/>
      <c r="G1" s="499" t="s">
        <v>289</v>
      </c>
      <c r="H1" s="499"/>
      <c r="I1" s="499"/>
    </row>
    <row r="2" spans="5:9" ht="24.75" customHeight="1">
      <c r="E2" s="500"/>
      <c r="F2" s="500"/>
      <c r="G2" s="499" t="s">
        <v>290</v>
      </c>
      <c r="H2" s="499"/>
      <c r="I2" s="499"/>
    </row>
    <row r="3" spans="1:9" ht="24.75" customHeight="1">
      <c r="A3" s="506" t="s">
        <v>1</v>
      </c>
      <c r="B3" s="506"/>
      <c r="C3" s="506"/>
      <c r="D3" s="506"/>
      <c r="E3" s="506"/>
      <c r="F3" s="506"/>
      <c r="G3" s="506"/>
      <c r="H3" s="506"/>
      <c r="I3" s="506"/>
    </row>
    <row r="4" spans="1:6" ht="24.75" customHeight="1">
      <c r="A4" s="498" t="s">
        <v>2</v>
      </c>
      <c r="B4" s="498"/>
      <c r="C4" s="3"/>
      <c r="D4" s="2"/>
      <c r="F4" s="5"/>
    </row>
    <row r="5" spans="1:9" ht="24.75" customHeight="1">
      <c r="A5" s="507" t="s">
        <v>6</v>
      </c>
      <c r="B5" s="508"/>
      <c r="C5" s="508"/>
      <c r="D5" s="508"/>
      <c r="E5" s="19" t="s">
        <v>5</v>
      </c>
      <c r="F5" s="509" t="s">
        <v>3</v>
      </c>
      <c r="G5" s="509"/>
      <c r="H5" s="509" t="s">
        <v>4</v>
      </c>
      <c r="I5" s="510"/>
    </row>
    <row r="6" spans="1:9" ht="24.75" customHeight="1">
      <c r="A6" s="7"/>
      <c r="B6" s="7"/>
      <c r="C6" s="7"/>
      <c r="D6" s="20"/>
      <c r="E6" s="75"/>
      <c r="F6" s="25"/>
      <c r="G6" s="219"/>
      <c r="H6" s="26"/>
      <c r="I6" s="243"/>
    </row>
    <row r="7" spans="1:9" ht="24.75" customHeight="1">
      <c r="A7" s="21" t="s">
        <v>16</v>
      </c>
      <c r="B7" s="14"/>
      <c r="C7" s="14"/>
      <c r="D7" s="22"/>
      <c r="E7" s="76"/>
      <c r="F7" s="28"/>
      <c r="G7" s="222"/>
      <c r="H7" s="28"/>
      <c r="I7" s="218"/>
    </row>
    <row r="8" spans="1:9" ht="24.75" customHeight="1">
      <c r="A8" s="14"/>
      <c r="B8" s="14" t="s">
        <v>7</v>
      </c>
      <c r="C8" s="14"/>
      <c r="D8" s="22"/>
      <c r="E8" s="76">
        <v>110202</v>
      </c>
      <c r="F8" s="28">
        <v>53427</v>
      </c>
      <c r="G8" s="222">
        <v>81</v>
      </c>
      <c r="H8" s="28"/>
      <c r="I8" s="218"/>
    </row>
    <row r="9" spans="1:9" ht="24.75" customHeight="1">
      <c r="A9" s="14"/>
      <c r="B9" s="14" t="s">
        <v>10</v>
      </c>
      <c r="C9" s="14"/>
      <c r="D9" s="22"/>
      <c r="E9" s="76"/>
      <c r="F9" s="28"/>
      <c r="G9" s="222"/>
      <c r="H9" s="28"/>
      <c r="I9" s="218"/>
    </row>
    <row r="10" spans="1:9" ht="24.75" customHeight="1">
      <c r="A10" s="14"/>
      <c r="B10" s="14" t="s">
        <v>11</v>
      </c>
      <c r="C10" s="14"/>
      <c r="D10" s="22"/>
      <c r="E10" s="76">
        <v>110201</v>
      </c>
      <c r="F10" s="28">
        <v>383408</v>
      </c>
      <c r="G10" s="222">
        <v>16</v>
      </c>
      <c r="H10" s="28"/>
      <c r="I10" s="218"/>
    </row>
    <row r="11" spans="1:9" ht="24.75" customHeight="1">
      <c r="A11" s="14"/>
      <c r="B11" s="14" t="s">
        <v>8</v>
      </c>
      <c r="C11" s="14"/>
      <c r="D11" s="22"/>
      <c r="E11" s="76"/>
      <c r="F11" s="28"/>
      <c r="G11" s="222"/>
      <c r="H11" s="28"/>
      <c r="I11" s="218"/>
    </row>
    <row r="12" spans="1:9" ht="24.75" customHeight="1">
      <c r="A12" s="14"/>
      <c r="B12" s="14" t="s">
        <v>9</v>
      </c>
      <c r="C12" s="14"/>
      <c r="D12" s="22"/>
      <c r="E12" s="76">
        <v>110202</v>
      </c>
      <c r="F12" s="28">
        <v>1599</v>
      </c>
      <c r="G12" s="222">
        <v>46</v>
      </c>
      <c r="H12" s="28"/>
      <c r="I12" s="218"/>
    </row>
    <row r="13" spans="1:9" ht="24.75" customHeight="1">
      <c r="A13" s="14"/>
      <c r="B13" s="14" t="s">
        <v>192</v>
      </c>
      <c r="C13" s="14"/>
      <c r="D13" s="22"/>
      <c r="E13" s="76">
        <v>110100</v>
      </c>
      <c r="F13" s="28"/>
      <c r="G13" s="222"/>
      <c r="H13" s="28"/>
      <c r="I13" s="218"/>
    </row>
    <row r="14" spans="1:9" ht="24.75" customHeight="1">
      <c r="A14" s="14"/>
      <c r="B14" s="14"/>
      <c r="C14" s="14"/>
      <c r="D14" s="22"/>
      <c r="E14" s="76"/>
      <c r="F14" s="28"/>
      <c r="G14" s="222"/>
      <c r="H14" s="28"/>
      <c r="I14" s="218"/>
    </row>
    <row r="15" spans="1:9" ht="24.75" customHeight="1">
      <c r="A15" s="14"/>
      <c r="B15" s="14"/>
      <c r="C15" s="21" t="s">
        <v>15</v>
      </c>
      <c r="D15" s="22"/>
      <c r="E15" s="76">
        <v>400000</v>
      </c>
      <c r="F15" s="28"/>
      <c r="G15" s="222"/>
      <c r="H15" s="28">
        <v>434579</v>
      </c>
      <c r="I15" s="218">
        <v>43</v>
      </c>
    </row>
    <row r="16" spans="1:15" ht="24.75" customHeight="1">
      <c r="A16" s="14"/>
      <c r="B16" s="14"/>
      <c r="C16" s="14"/>
      <c r="D16" s="22" t="s">
        <v>12</v>
      </c>
      <c r="E16" s="76">
        <v>230105</v>
      </c>
      <c r="F16" s="28"/>
      <c r="G16" s="222"/>
      <c r="H16" s="28">
        <v>22</v>
      </c>
      <c r="I16" s="218">
        <v>71</v>
      </c>
      <c r="O16" s="254"/>
    </row>
    <row r="17" spans="1:9" ht="24.75" customHeight="1">
      <c r="A17" s="14"/>
      <c r="B17" s="14"/>
      <c r="C17" s="14"/>
      <c r="D17" s="22" t="s">
        <v>13</v>
      </c>
      <c r="E17" s="76">
        <v>230106</v>
      </c>
      <c r="F17" s="28"/>
      <c r="G17" s="222"/>
      <c r="H17" s="28">
        <v>27</v>
      </c>
      <c r="I17" s="218">
        <v>25</v>
      </c>
    </row>
    <row r="18" spans="1:9" ht="24.75" customHeight="1">
      <c r="A18" s="14"/>
      <c r="B18" s="14"/>
      <c r="C18" s="14"/>
      <c r="D18" s="22" t="s">
        <v>280</v>
      </c>
      <c r="E18" s="76">
        <v>110602</v>
      </c>
      <c r="F18" s="28"/>
      <c r="G18" s="222"/>
      <c r="H18" s="28">
        <v>286</v>
      </c>
      <c r="I18" s="218">
        <v>4</v>
      </c>
    </row>
    <row r="19" spans="1:9" ht="24.75" customHeight="1">
      <c r="A19" s="14"/>
      <c r="B19" s="14"/>
      <c r="C19" s="14"/>
      <c r="D19" s="22" t="s">
        <v>65</v>
      </c>
      <c r="E19" s="76">
        <v>230199</v>
      </c>
      <c r="F19" s="28"/>
      <c r="G19" s="222"/>
      <c r="H19" s="28"/>
      <c r="I19" s="240" t="s">
        <v>35</v>
      </c>
    </row>
    <row r="20" spans="1:9" ht="24.75" customHeight="1">
      <c r="A20" s="14"/>
      <c r="B20" s="14"/>
      <c r="C20" s="14"/>
      <c r="D20" s="22" t="s">
        <v>14</v>
      </c>
      <c r="E20" s="76">
        <v>441002</v>
      </c>
      <c r="F20" s="28"/>
      <c r="G20" s="222"/>
      <c r="H20" s="28"/>
      <c r="I20" s="241" t="s">
        <v>35</v>
      </c>
    </row>
    <row r="21" spans="1:9" ht="24.75" customHeight="1">
      <c r="A21" s="14"/>
      <c r="B21" s="14"/>
      <c r="C21" s="14"/>
      <c r="D21" s="22" t="s">
        <v>26</v>
      </c>
      <c r="E21" s="76">
        <v>230108</v>
      </c>
      <c r="F21" s="28"/>
      <c r="G21" s="222"/>
      <c r="H21" s="70"/>
      <c r="I21" s="241" t="s">
        <v>35</v>
      </c>
    </row>
    <row r="22" spans="1:9" ht="24.75" customHeight="1" hidden="1">
      <c r="A22" s="14"/>
      <c r="B22" s="14"/>
      <c r="C22" s="14"/>
      <c r="D22" s="22" t="s">
        <v>235</v>
      </c>
      <c r="E22" s="76">
        <v>230199</v>
      </c>
      <c r="F22" s="28"/>
      <c r="G22" s="222"/>
      <c r="H22" s="28"/>
      <c r="I22" s="218"/>
    </row>
    <row r="23" spans="1:9" ht="24.75" customHeight="1">
      <c r="A23" s="14"/>
      <c r="B23" s="14"/>
      <c r="C23" s="14"/>
      <c r="D23" s="22" t="s">
        <v>279</v>
      </c>
      <c r="E23" s="76">
        <v>110100</v>
      </c>
      <c r="F23" s="28"/>
      <c r="G23" s="222"/>
      <c r="H23" s="28">
        <v>3520</v>
      </c>
      <c r="I23" s="240" t="s">
        <v>35</v>
      </c>
    </row>
    <row r="24" spans="1:8" ht="24.75" customHeight="1">
      <c r="A24" s="14"/>
      <c r="B24" s="14"/>
      <c r="C24" s="14"/>
      <c r="D24" s="22"/>
      <c r="E24" s="76"/>
      <c r="F24" s="28"/>
      <c r="G24" s="222"/>
      <c r="H24" s="28"/>
    </row>
    <row r="25" spans="1:8" ht="24.75" customHeight="1">
      <c r="A25" s="14"/>
      <c r="B25" s="14"/>
      <c r="C25" s="14"/>
      <c r="D25" s="22"/>
      <c r="E25" s="76"/>
      <c r="F25" s="28"/>
      <c r="G25" s="222"/>
      <c r="H25" s="28"/>
    </row>
    <row r="26" spans="1:8" ht="24.75" customHeight="1">
      <c r="A26" s="14"/>
      <c r="B26" s="14"/>
      <c r="C26" s="14"/>
      <c r="D26" s="22"/>
      <c r="E26" s="76"/>
      <c r="F26" s="28"/>
      <c r="G26" s="222"/>
      <c r="H26" s="28"/>
    </row>
    <row r="27" spans="1:9" ht="24.75" customHeight="1">
      <c r="A27" s="14"/>
      <c r="B27" s="14"/>
      <c r="C27" s="14"/>
      <c r="D27" s="22"/>
      <c r="E27" s="76"/>
      <c r="F27" s="28"/>
      <c r="G27" s="222"/>
      <c r="H27" s="28"/>
      <c r="I27" s="218"/>
    </row>
    <row r="28" spans="1:9" ht="24.75" customHeight="1">
      <c r="A28" s="10"/>
      <c r="B28" s="10"/>
      <c r="C28" s="10"/>
      <c r="D28" s="23"/>
      <c r="E28" s="171"/>
      <c r="F28" s="35">
        <f>INT(SUM(F6:F27)+SUM(G6:G27)/100)</f>
        <v>438435</v>
      </c>
      <c r="G28" s="242">
        <f>MOD(SUM(G6:G27),100)</f>
        <v>43</v>
      </c>
      <c r="H28" s="34">
        <f>INT(SUM(H5:H27)+SUM(I5:I27)/100)</f>
        <v>438435</v>
      </c>
      <c r="I28" s="244">
        <f>MOD(SUM(I5:I27),100)</f>
        <v>43</v>
      </c>
    </row>
    <row r="29" spans="1:14" s="14" customFormat="1" ht="24.75" customHeight="1">
      <c r="A29" s="38" t="s">
        <v>29</v>
      </c>
      <c r="B29" s="37"/>
      <c r="C29" s="6"/>
      <c r="D29" s="6"/>
      <c r="E29" s="7"/>
      <c r="F29" s="15"/>
      <c r="G29" s="241"/>
      <c r="H29" s="8"/>
      <c r="I29" s="249"/>
      <c r="J29" s="1"/>
      <c r="L29" s="253"/>
      <c r="M29" s="253"/>
      <c r="N29" s="253"/>
    </row>
    <row r="30" spans="1:9" ht="24.75" customHeight="1">
      <c r="A30" s="512" t="s">
        <v>296</v>
      </c>
      <c r="B30" s="512"/>
      <c r="C30" s="512"/>
      <c r="D30" s="512"/>
      <c r="E30" s="512"/>
      <c r="F30" s="512"/>
      <c r="G30" s="512"/>
      <c r="H30" s="512"/>
      <c r="I30" s="512"/>
    </row>
    <row r="31" spans="1:9" ht="24.75" customHeight="1">
      <c r="A31" s="10"/>
      <c r="B31" s="10"/>
      <c r="C31" s="10"/>
      <c r="D31" s="10"/>
      <c r="E31" s="11"/>
      <c r="F31" s="12"/>
      <c r="G31" s="247"/>
      <c r="H31" s="12"/>
      <c r="I31" s="247"/>
    </row>
    <row r="32" spans="1:9" ht="24.75" customHeight="1">
      <c r="A32" s="47"/>
      <c r="B32" s="42"/>
      <c r="C32" s="42"/>
      <c r="D32" s="43"/>
      <c r="E32" s="43"/>
      <c r="F32" s="226"/>
      <c r="G32" s="248"/>
      <c r="H32" s="226"/>
      <c r="I32" s="250"/>
    </row>
    <row r="33" spans="1:9" ht="24.75" customHeight="1">
      <c r="A33" s="13"/>
      <c r="B33" s="14"/>
      <c r="C33" s="14"/>
      <c r="D33" s="14"/>
      <c r="E33" s="9"/>
      <c r="F33" s="15"/>
      <c r="G33" s="241"/>
      <c r="H33" s="15"/>
      <c r="I33" s="251"/>
    </row>
    <row r="34" spans="1:9" ht="24.75" customHeight="1">
      <c r="A34" s="17"/>
      <c r="B34" s="10"/>
      <c r="C34" s="10"/>
      <c r="D34" s="10"/>
      <c r="E34" s="11"/>
      <c r="F34" s="12"/>
      <c r="G34" s="247"/>
      <c r="H34" s="12"/>
      <c r="I34" s="252"/>
    </row>
    <row r="35" spans="1:10" ht="24.75" customHeight="1">
      <c r="A35" s="6"/>
      <c r="B35" s="6"/>
      <c r="C35" s="6"/>
      <c r="D35" s="6"/>
      <c r="E35" s="7"/>
      <c r="F35" s="8"/>
      <c r="G35" s="249"/>
      <c r="H35" s="8"/>
      <c r="I35" s="249"/>
      <c r="J35" s="14"/>
    </row>
  </sheetData>
  <mergeCells count="9">
    <mergeCell ref="A30:I30"/>
    <mergeCell ref="G1:I1"/>
    <mergeCell ref="G2:I2"/>
    <mergeCell ref="A4:B4"/>
    <mergeCell ref="A5:D5"/>
    <mergeCell ref="E2:F2"/>
    <mergeCell ref="H5:I5"/>
    <mergeCell ref="F5:G5"/>
    <mergeCell ref="A3:I3"/>
  </mergeCells>
  <printOptions/>
  <pageMargins left="0.29" right="0.11" top="0.16" bottom="0.21" header="0.16" footer="0.17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0">
      <selection activeCell="B30" sqref="B30"/>
    </sheetView>
  </sheetViews>
  <sheetFormatPr defaultColWidth="9.140625" defaultRowHeight="12.75"/>
  <cols>
    <col min="1" max="1" width="47.8515625" style="1" customWidth="1"/>
    <col min="2" max="2" width="17.00390625" style="66" customWidth="1"/>
    <col min="3" max="3" width="16.7109375" style="66" customWidth="1"/>
    <col min="4" max="4" width="9.140625" style="1" customWidth="1"/>
    <col min="5" max="5" width="12.7109375" style="1" bestFit="1" customWidth="1"/>
    <col min="6" max="16384" width="9.140625" style="1" customWidth="1"/>
  </cols>
  <sheetData>
    <row r="1" spans="1:3" ht="23.25">
      <c r="A1" s="513" t="s">
        <v>0</v>
      </c>
      <c r="B1" s="513"/>
      <c r="C1" s="513"/>
    </row>
    <row r="2" spans="1:3" ht="23.25">
      <c r="A2" s="513" t="s">
        <v>44</v>
      </c>
      <c r="B2" s="513"/>
      <c r="C2" s="513"/>
    </row>
    <row r="3" spans="1:3" ht="23.25">
      <c r="A3" s="514" t="s">
        <v>260</v>
      </c>
      <c r="B3" s="514"/>
      <c r="C3" s="514"/>
    </row>
    <row r="4" spans="1:3" ht="23.25">
      <c r="A4" s="11"/>
      <c r="B4" s="11"/>
      <c r="C4" s="59"/>
    </row>
    <row r="5" spans="1:3" ht="23.25">
      <c r="A5" s="19" t="s">
        <v>6</v>
      </c>
      <c r="B5" s="60" t="s">
        <v>45</v>
      </c>
      <c r="C5" s="60" t="s">
        <v>46</v>
      </c>
    </row>
    <row r="6" spans="1:5" ht="23.25">
      <c r="A6" s="61" t="s">
        <v>47</v>
      </c>
      <c r="B6" s="325"/>
      <c r="C6" s="62"/>
      <c r="E6" s="66"/>
    </row>
    <row r="7" spans="1:5" ht="23.25">
      <c r="A7" s="46" t="s">
        <v>48</v>
      </c>
      <c r="B7" s="326">
        <v>229420</v>
      </c>
      <c r="C7" s="58"/>
      <c r="E7" s="66"/>
    </row>
    <row r="8" spans="1:5" ht="23.25">
      <c r="A8" s="46" t="s">
        <v>49</v>
      </c>
      <c r="B8" s="326">
        <v>72300</v>
      </c>
      <c r="C8" s="58"/>
      <c r="E8" s="66"/>
    </row>
    <row r="9" spans="1:5" ht="23.25">
      <c r="A9" s="46" t="s">
        <v>50</v>
      </c>
      <c r="B9" s="326">
        <v>46215</v>
      </c>
      <c r="C9" s="58"/>
      <c r="E9" s="66"/>
    </row>
    <row r="10" spans="1:5" ht="23.25">
      <c r="A10" s="46" t="s">
        <v>51</v>
      </c>
      <c r="B10" s="326">
        <v>45252.44</v>
      </c>
      <c r="C10" s="58"/>
      <c r="E10" s="66"/>
    </row>
    <row r="11" spans="1:5" ht="23.25">
      <c r="A11" s="46" t="s">
        <v>52</v>
      </c>
      <c r="B11" s="327"/>
      <c r="C11" s="58"/>
      <c r="E11" s="66"/>
    </row>
    <row r="12" spans="1:5" ht="23.25">
      <c r="A12" s="46" t="s">
        <v>53</v>
      </c>
      <c r="B12" s="326">
        <v>27349.97</v>
      </c>
      <c r="C12" s="58"/>
      <c r="E12" s="66"/>
    </row>
    <row r="13" spans="1:5" ht="23.25">
      <c r="A13" s="46" t="s">
        <v>54</v>
      </c>
      <c r="B13" s="327"/>
      <c r="C13" s="58"/>
      <c r="E13" s="66"/>
    </row>
    <row r="14" spans="1:5" ht="23.25">
      <c r="A14" s="46" t="s">
        <v>55</v>
      </c>
      <c r="B14" s="327"/>
      <c r="C14" s="58"/>
      <c r="E14" s="66"/>
    </row>
    <row r="15" spans="1:5" ht="23.25">
      <c r="A15" s="46" t="s">
        <v>56</v>
      </c>
      <c r="B15" s="327">
        <v>688445</v>
      </c>
      <c r="C15" s="58"/>
      <c r="E15" s="66"/>
    </row>
    <row r="16" spans="1:5" ht="23.25">
      <c r="A16" s="46" t="s">
        <v>130</v>
      </c>
      <c r="B16" s="328">
        <v>1000</v>
      </c>
      <c r="C16" s="58"/>
      <c r="E16" s="66"/>
    </row>
    <row r="17" spans="1:5" ht="23.25">
      <c r="A17" s="46" t="s">
        <v>58</v>
      </c>
      <c r="B17" s="328">
        <v>6661.83</v>
      </c>
      <c r="C17" s="58"/>
      <c r="E17" s="66"/>
    </row>
    <row r="18" spans="1:5" ht="23.25">
      <c r="A18" s="46" t="s">
        <v>59</v>
      </c>
      <c r="B18" s="329">
        <v>10600</v>
      </c>
      <c r="C18" s="58"/>
      <c r="E18" s="66"/>
    </row>
    <row r="19" spans="1:3" ht="23.25">
      <c r="A19" s="46" t="s">
        <v>155</v>
      </c>
      <c r="B19" s="329">
        <v>174000</v>
      </c>
      <c r="C19" s="58"/>
    </row>
    <row r="20" spans="1:5" ht="23.25">
      <c r="A20" s="46" t="s">
        <v>222</v>
      </c>
      <c r="B20" s="328">
        <v>80800</v>
      </c>
      <c r="C20" s="58"/>
      <c r="E20" s="254"/>
    </row>
    <row r="21" spans="1:3" ht="23.25">
      <c r="A21" s="46" t="s">
        <v>60</v>
      </c>
      <c r="B21" s="328"/>
      <c r="C21" s="328">
        <v>1046298.29</v>
      </c>
    </row>
    <row r="22" spans="1:3" ht="23.25">
      <c r="A22" s="46" t="s">
        <v>61</v>
      </c>
      <c r="B22" s="328"/>
      <c r="C22" s="328">
        <v>319416</v>
      </c>
    </row>
    <row r="23" spans="1:3" ht="23.25">
      <c r="A23" s="46" t="s">
        <v>62</v>
      </c>
      <c r="B23" s="328"/>
      <c r="C23" s="328"/>
    </row>
    <row r="24" spans="1:3" ht="23.25">
      <c r="A24" s="46" t="s">
        <v>63</v>
      </c>
      <c r="B24" s="328"/>
      <c r="C24" s="329" t="s">
        <v>35</v>
      </c>
    </row>
    <row r="25" spans="1:3" ht="23.25">
      <c r="A25" s="46" t="s">
        <v>58</v>
      </c>
      <c r="B25" s="328"/>
      <c r="C25" s="328">
        <v>8658.2</v>
      </c>
    </row>
    <row r="26" spans="1:3" ht="23.25">
      <c r="A26" s="63" t="s">
        <v>294</v>
      </c>
      <c r="B26" s="330"/>
      <c r="C26" s="330">
        <v>7671.75</v>
      </c>
    </row>
    <row r="27" spans="2:3" ht="24" thickBot="1">
      <c r="B27" s="331">
        <f>SUM(B6:B26)</f>
        <v>1382044.2400000002</v>
      </c>
      <c r="C27" s="65">
        <f>SUM(C21:C26)</f>
        <v>1382044.24</v>
      </c>
    </row>
    <row r="28" ht="24" thickTop="1"/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3">
      <selection activeCell="H22" sqref="H22"/>
    </sheetView>
  </sheetViews>
  <sheetFormatPr defaultColWidth="9.140625" defaultRowHeight="24.75" customHeight="1"/>
  <cols>
    <col min="1" max="1" width="5.57421875" style="1" customWidth="1"/>
    <col min="2" max="2" width="16.28125" style="1" customWidth="1"/>
    <col min="3" max="3" width="6.00390625" style="1" customWidth="1"/>
    <col min="4" max="4" width="33.57421875" style="1" customWidth="1"/>
    <col min="5" max="5" width="8.7109375" style="2" customWidth="1"/>
    <col min="6" max="6" width="11.28125" style="4" customWidth="1"/>
    <col min="7" max="7" width="5.28125" style="240" customWidth="1"/>
    <col min="8" max="8" width="10.7109375" style="4" customWidth="1"/>
    <col min="9" max="9" width="4.8515625" style="240" customWidth="1"/>
    <col min="10" max="10" width="11.28125" style="66" bestFit="1" customWidth="1"/>
    <col min="11" max="16384" width="9.140625" style="1" customWidth="1"/>
  </cols>
  <sheetData>
    <row r="1" spans="1:9" ht="24.75" customHeight="1">
      <c r="A1" s="498" t="s">
        <v>0</v>
      </c>
      <c r="B1" s="498"/>
      <c r="C1" s="498"/>
      <c r="D1" s="498"/>
      <c r="G1" s="499" t="s">
        <v>300</v>
      </c>
      <c r="H1" s="499"/>
      <c r="I1" s="499"/>
    </row>
    <row r="2" spans="3:9" ht="24.75" customHeight="1">
      <c r="C2" s="506" t="s">
        <v>33</v>
      </c>
      <c r="D2" s="506"/>
      <c r="E2" s="506"/>
      <c r="F2" s="506"/>
      <c r="G2" s="499" t="s">
        <v>291</v>
      </c>
      <c r="H2" s="499"/>
      <c r="I2" s="499"/>
    </row>
    <row r="3" spans="1:6" ht="24.75" customHeight="1">
      <c r="A3" s="498" t="s">
        <v>2</v>
      </c>
      <c r="B3" s="498"/>
      <c r="C3" s="3"/>
      <c r="D3" s="2"/>
      <c r="F3" s="5"/>
    </row>
    <row r="4" spans="1:9" ht="24.75" customHeight="1">
      <c r="A4" s="507" t="s">
        <v>6</v>
      </c>
      <c r="B4" s="508"/>
      <c r="C4" s="508"/>
      <c r="D4" s="508"/>
      <c r="E4" s="19" t="s">
        <v>5</v>
      </c>
      <c r="F4" s="509" t="s">
        <v>3</v>
      </c>
      <c r="G4" s="509"/>
      <c r="H4" s="509" t="s">
        <v>4</v>
      </c>
      <c r="I4" s="510"/>
    </row>
    <row r="5" spans="1:15" ht="24.75" customHeight="1">
      <c r="A5" s="7"/>
      <c r="B5" s="7"/>
      <c r="C5" s="7"/>
      <c r="D5" s="20"/>
      <c r="E5" s="24"/>
      <c r="F5" s="25"/>
      <c r="G5" s="219"/>
      <c r="H5" s="26"/>
      <c r="I5" s="243"/>
      <c r="J5" s="253"/>
      <c r="K5" s="14"/>
      <c r="L5" s="14"/>
      <c r="M5" s="14"/>
      <c r="N5" s="14"/>
      <c r="O5" s="14"/>
    </row>
    <row r="6" spans="1:15" ht="24.75" customHeight="1">
      <c r="A6" s="21" t="s">
        <v>17</v>
      </c>
      <c r="B6" s="14" t="s">
        <v>18</v>
      </c>
      <c r="C6" s="14"/>
      <c r="D6" s="22"/>
      <c r="E6" s="27">
        <v>510000</v>
      </c>
      <c r="F6" s="70" t="s">
        <v>35</v>
      </c>
      <c r="G6" s="218" t="s">
        <v>35</v>
      </c>
      <c r="H6" s="28"/>
      <c r="I6" s="218"/>
      <c r="J6" s="253"/>
      <c r="K6" s="182"/>
      <c r="L6" s="14"/>
      <c r="M6" s="14"/>
      <c r="N6" s="14"/>
      <c r="O6" s="14"/>
    </row>
    <row r="7" spans="1:15" ht="24.75" customHeight="1">
      <c r="A7" s="14"/>
      <c r="B7" s="14" t="s">
        <v>19</v>
      </c>
      <c r="C7" s="14"/>
      <c r="D7" s="22"/>
      <c r="E7" s="27">
        <v>520000</v>
      </c>
      <c r="F7" s="28">
        <v>229420</v>
      </c>
      <c r="G7" s="218" t="s">
        <v>35</v>
      </c>
      <c r="H7" s="28"/>
      <c r="I7" s="218"/>
      <c r="J7" s="253"/>
      <c r="K7" s="182"/>
      <c r="L7" s="14"/>
      <c r="M7" s="14"/>
      <c r="N7" s="14"/>
      <c r="O7" s="14"/>
    </row>
    <row r="8" spans="1:15" ht="24.75" customHeight="1">
      <c r="A8" s="14"/>
      <c r="B8" s="14" t="s">
        <v>20</v>
      </c>
      <c r="C8" s="14"/>
      <c r="D8" s="22"/>
      <c r="E8" s="27">
        <v>220600</v>
      </c>
      <c r="F8" s="28">
        <v>72300</v>
      </c>
      <c r="G8" s="218" t="s">
        <v>35</v>
      </c>
      <c r="H8" s="28"/>
      <c r="I8" s="218"/>
      <c r="J8" s="253"/>
      <c r="K8" s="182"/>
      <c r="L8" s="14"/>
      <c r="M8" s="14"/>
      <c r="N8" s="14"/>
      <c r="O8" s="14"/>
    </row>
    <row r="9" spans="1:15" ht="24.75" customHeight="1">
      <c r="A9" s="14"/>
      <c r="B9" s="14" t="s">
        <v>21</v>
      </c>
      <c r="C9" s="14"/>
      <c r="D9" s="22"/>
      <c r="E9" s="27">
        <v>531000</v>
      </c>
      <c r="F9" s="28">
        <v>46215</v>
      </c>
      <c r="G9" s="218" t="s">
        <v>35</v>
      </c>
      <c r="H9" s="28"/>
      <c r="I9" s="218"/>
      <c r="J9" s="253"/>
      <c r="K9" s="182"/>
      <c r="L9" s="14"/>
      <c r="M9" s="14"/>
      <c r="N9" s="14"/>
      <c r="O9" s="14"/>
    </row>
    <row r="10" spans="1:15" ht="24.75" customHeight="1">
      <c r="A10" s="14"/>
      <c r="B10" s="14" t="s">
        <v>22</v>
      </c>
      <c r="C10" s="14"/>
      <c r="D10" s="22"/>
      <c r="E10" s="27">
        <v>532000</v>
      </c>
      <c r="F10" s="28">
        <v>45252</v>
      </c>
      <c r="G10" s="218">
        <v>44</v>
      </c>
      <c r="H10" s="28"/>
      <c r="I10" s="218"/>
      <c r="J10" s="253"/>
      <c r="K10" s="182"/>
      <c r="L10" s="14"/>
      <c r="M10" s="14"/>
      <c r="N10" s="14"/>
      <c r="O10" s="14"/>
    </row>
    <row r="11" spans="1:15" ht="24.75" customHeight="1">
      <c r="A11" s="14"/>
      <c r="B11" s="14" t="s">
        <v>23</v>
      </c>
      <c r="C11" s="14"/>
      <c r="D11" s="22"/>
      <c r="E11" s="27">
        <v>533000</v>
      </c>
      <c r="F11" s="70" t="s">
        <v>35</v>
      </c>
      <c r="G11" s="222" t="s">
        <v>35</v>
      </c>
      <c r="H11" s="28"/>
      <c r="I11" s="218"/>
      <c r="J11" s="253"/>
      <c r="K11" s="182"/>
      <c r="L11" s="14"/>
      <c r="M11" s="14"/>
      <c r="N11" s="14"/>
      <c r="O11" s="14"/>
    </row>
    <row r="12" spans="1:15" ht="24.75" customHeight="1">
      <c r="A12" s="14"/>
      <c r="B12" s="14" t="s">
        <v>24</v>
      </c>
      <c r="C12" s="14"/>
      <c r="D12" s="22"/>
      <c r="E12" s="27">
        <v>534000</v>
      </c>
      <c r="F12" s="28">
        <v>27349</v>
      </c>
      <c r="G12" s="222">
        <v>97</v>
      </c>
      <c r="H12" s="28"/>
      <c r="I12" s="218"/>
      <c r="J12" s="253"/>
      <c r="K12" s="182"/>
      <c r="L12" s="14"/>
      <c r="M12" s="14"/>
      <c r="N12" s="14"/>
      <c r="O12" s="14"/>
    </row>
    <row r="13" spans="1:15" ht="24.75" customHeight="1">
      <c r="A13" s="14"/>
      <c r="B13" s="14" t="s">
        <v>223</v>
      </c>
      <c r="C13" s="14"/>
      <c r="D13" s="22"/>
      <c r="E13" s="27">
        <v>536000</v>
      </c>
      <c r="F13" s="393">
        <v>1000</v>
      </c>
      <c r="G13" s="218" t="s">
        <v>35</v>
      </c>
      <c r="H13" s="28"/>
      <c r="I13" s="218"/>
      <c r="J13" s="253"/>
      <c r="K13" s="182"/>
      <c r="L13" s="14"/>
      <c r="M13" s="14"/>
      <c r="N13" s="14"/>
      <c r="O13" s="14"/>
    </row>
    <row r="14" spans="1:15" ht="24.75" customHeight="1">
      <c r="A14" s="14"/>
      <c r="B14" s="14" t="s">
        <v>25</v>
      </c>
      <c r="C14" s="14"/>
      <c r="D14" s="22"/>
      <c r="E14" s="27">
        <v>541000</v>
      </c>
      <c r="F14" s="70" t="s">
        <v>35</v>
      </c>
      <c r="G14" s="218" t="s">
        <v>35</v>
      </c>
      <c r="H14" s="28"/>
      <c r="I14" s="218"/>
      <c r="J14" s="253"/>
      <c r="K14" s="182"/>
      <c r="L14" s="14"/>
      <c r="M14" s="14"/>
      <c r="N14" s="14"/>
      <c r="O14" s="14"/>
    </row>
    <row r="15" spans="1:15" ht="24.75" customHeight="1">
      <c r="A15" s="14"/>
      <c r="B15" s="14" t="s">
        <v>66</v>
      </c>
      <c r="C15" s="14"/>
      <c r="D15" s="22"/>
      <c r="E15" s="27">
        <v>542000</v>
      </c>
      <c r="F15" s="393" t="s">
        <v>35</v>
      </c>
      <c r="G15" s="218" t="s">
        <v>35</v>
      </c>
      <c r="H15" s="28"/>
      <c r="I15" s="218"/>
      <c r="J15" s="253"/>
      <c r="K15" s="182"/>
      <c r="L15" s="14"/>
      <c r="M15" s="14"/>
      <c r="N15" s="14"/>
      <c r="O15" s="14"/>
    </row>
    <row r="16" spans="1:15" ht="24.75" customHeight="1">
      <c r="A16" s="14"/>
      <c r="B16" s="14" t="s">
        <v>292</v>
      </c>
      <c r="C16" s="14"/>
      <c r="D16" s="22"/>
      <c r="E16" s="27">
        <v>110605</v>
      </c>
      <c r="F16" s="393">
        <v>80800</v>
      </c>
      <c r="G16" s="218" t="s">
        <v>35</v>
      </c>
      <c r="H16" s="28"/>
      <c r="I16" s="218"/>
      <c r="J16" s="253"/>
      <c r="K16" s="182"/>
      <c r="L16" s="14"/>
      <c r="M16" s="14"/>
      <c r="N16" s="14"/>
      <c r="O16" s="14"/>
    </row>
    <row r="17" spans="1:15" ht="24.75" customHeight="1">
      <c r="A17" s="14"/>
      <c r="B17" s="14" t="s">
        <v>281</v>
      </c>
      <c r="C17" s="14"/>
      <c r="D17" s="22"/>
      <c r="E17" s="27">
        <v>210402</v>
      </c>
      <c r="F17" s="393">
        <v>174000</v>
      </c>
      <c r="G17" s="218" t="s">
        <v>35</v>
      </c>
      <c r="H17" s="28"/>
      <c r="I17" s="218"/>
      <c r="J17" s="253"/>
      <c r="K17" s="182"/>
      <c r="L17" s="14"/>
      <c r="M17" s="14"/>
      <c r="N17" s="14"/>
      <c r="O17" s="14"/>
    </row>
    <row r="18" spans="1:15" ht="24.75" customHeight="1">
      <c r="A18" s="14"/>
      <c r="B18" s="14" t="s">
        <v>224</v>
      </c>
      <c r="C18" s="14"/>
      <c r="D18" s="22"/>
      <c r="E18" s="27">
        <v>230102</v>
      </c>
      <c r="F18" s="340">
        <v>6661</v>
      </c>
      <c r="G18" s="341">
        <v>83</v>
      </c>
      <c r="H18" s="28"/>
      <c r="I18" s="218"/>
      <c r="J18" s="253"/>
      <c r="K18" s="182"/>
      <c r="L18" s="14"/>
      <c r="M18" s="14"/>
      <c r="N18" s="14"/>
      <c r="O18" s="14"/>
    </row>
    <row r="19" spans="1:15" ht="24.75" customHeight="1">
      <c r="A19" s="14"/>
      <c r="B19" s="14" t="s">
        <v>225</v>
      </c>
      <c r="C19" s="14"/>
      <c r="D19" s="22"/>
      <c r="E19" s="27">
        <v>230108</v>
      </c>
      <c r="F19" s="340">
        <v>10600</v>
      </c>
      <c r="G19" s="222" t="s">
        <v>35</v>
      </c>
      <c r="H19" s="28"/>
      <c r="I19" s="218"/>
      <c r="J19" s="253"/>
      <c r="K19" s="182"/>
      <c r="L19" s="14"/>
      <c r="M19" s="14"/>
      <c r="N19" s="14"/>
      <c r="O19" s="14"/>
    </row>
    <row r="20" spans="1:15" ht="24.75" customHeight="1">
      <c r="A20" s="14"/>
      <c r="B20" s="14" t="s">
        <v>278</v>
      </c>
      <c r="C20" s="14"/>
      <c r="D20" s="22"/>
      <c r="E20" s="27">
        <v>300000</v>
      </c>
      <c r="F20" s="340">
        <v>688445</v>
      </c>
      <c r="G20" s="222" t="s">
        <v>35</v>
      </c>
      <c r="H20" s="28"/>
      <c r="I20" s="218"/>
      <c r="J20" s="253"/>
      <c r="K20" s="182"/>
      <c r="L20" s="14"/>
      <c r="M20" s="14"/>
      <c r="N20" s="14"/>
      <c r="O20" s="14"/>
    </row>
    <row r="21" spans="1:15" ht="24.75" customHeight="1">
      <c r="A21" s="14"/>
      <c r="B21" s="14"/>
      <c r="C21" s="14" t="s">
        <v>4</v>
      </c>
      <c r="D21" s="51" t="s">
        <v>8</v>
      </c>
      <c r="E21" s="27"/>
      <c r="F21" s="28"/>
      <c r="G21" s="222"/>
      <c r="H21" s="28"/>
      <c r="I21" s="218"/>
      <c r="J21" s="253"/>
      <c r="K21" s="182"/>
      <c r="L21" s="14"/>
      <c r="M21" s="14"/>
      <c r="N21" s="14"/>
      <c r="O21" s="14"/>
    </row>
    <row r="22" spans="1:15" ht="24.75" customHeight="1">
      <c r="A22" s="14"/>
      <c r="B22" s="14"/>
      <c r="C22" s="14"/>
      <c r="D22" s="22" t="s">
        <v>27</v>
      </c>
      <c r="E22" s="27">
        <v>110202</v>
      </c>
      <c r="F22" s="28"/>
      <c r="G22" s="222"/>
      <c r="H22" s="28">
        <v>1046298</v>
      </c>
      <c r="I22" s="218">
        <v>29</v>
      </c>
      <c r="J22" s="257"/>
      <c r="K22" s="185"/>
      <c r="L22" s="183"/>
      <c r="M22" s="183"/>
      <c r="N22" s="14"/>
      <c r="O22" s="14"/>
    </row>
    <row r="23" spans="1:15" ht="24.75" customHeight="1">
      <c r="A23" s="14"/>
      <c r="B23" s="14"/>
      <c r="C23" s="14"/>
      <c r="D23" s="51" t="s">
        <v>10</v>
      </c>
      <c r="E23" s="27"/>
      <c r="F23" s="28"/>
      <c r="G23" s="222"/>
      <c r="H23" s="28"/>
      <c r="I23" s="218"/>
      <c r="J23" s="257" t="s">
        <v>237</v>
      </c>
      <c r="K23" s="185"/>
      <c r="L23" s="183"/>
      <c r="M23" s="183"/>
      <c r="N23" s="14"/>
      <c r="O23" s="14"/>
    </row>
    <row r="24" spans="1:15" ht="24.75" customHeight="1">
      <c r="A24" s="14"/>
      <c r="B24" s="14"/>
      <c r="C24" s="14"/>
      <c r="D24" s="22" t="s">
        <v>11</v>
      </c>
      <c r="E24" s="27">
        <v>110202</v>
      </c>
      <c r="F24" s="28"/>
      <c r="G24" s="222"/>
      <c r="H24" s="28">
        <v>319416</v>
      </c>
      <c r="I24" s="218" t="s">
        <v>35</v>
      </c>
      <c r="J24" s="257" t="s">
        <v>238</v>
      </c>
      <c r="K24" s="185"/>
      <c r="L24" s="183"/>
      <c r="M24" s="183"/>
      <c r="N24" s="14"/>
      <c r="O24" s="14"/>
    </row>
    <row r="25" spans="1:15" ht="24.75" customHeight="1">
      <c r="A25" s="14"/>
      <c r="B25" s="14"/>
      <c r="C25" s="14"/>
      <c r="D25" s="51" t="s">
        <v>28</v>
      </c>
      <c r="E25" s="27">
        <v>230102</v>
      </c>
      <c r="F25" s="36"/>
      <c r="G25" s="224"/>
      <c r="H25" s="28">
        <v>8658</v>
      </c>
      <c r="I25" s="218">
        <v>20</v>
      </c>
      <c r="J25" s="253"/>
      <c r="K25" s="14"/>
      <c r="L25" s="14"/>
      <c r="M25" s="14"/>
      <c r="N25" s="14"/>
      <c r="O25" s="14"/>
    </row>
    <row r="26" spans="1:15" ht="24.75" customHeight="1">
      <c r="A26" s="14"/>
      <c r="B26" s="14"/>
      <c r="C26" s="14"/>
      <c r="D26" s="51" t="s">
        <v>293</v>
      </c>
      <c r="E26" s="27">
        <v>412210</v>
      </c>
      <c r="F26" s="36"/>
      <c r="G26" s="224"/>
      <c r="H26" s="28">
        <v>7671</v>
      </c>
      <c r="I26" s="218">
        <v>75</v>
      </c>
      <c r="J26" s="253"/>
      <c r="K26" s="14"/>
      <c r="L26" s="14"/>
      <c r="M26" s="14"/>
      <c r="N26" s="14"/>
      <c r="O26" s="14"/>
    </row>
    <row r="27" spans="1:15" ht="24.75" customHeight="1">
      <c r="A27" s="14"/>
      <c r="B27" s="14"/>
      <c r="C27" s="14"/>
      <c r="D27" s="51"/>
      <c r="E27" s="27"/>
      <c r="F27" s="36"/>
      <c r="G27" s="224"/>
      <c r="H27" s="28"/>
      <c r="I27" s="218"/>
      <c r="J27" s="253"/>
      <c r="K27" s="14"/>
      <c r="L27" s="14"/>
      <c r="M27" s="14"/>
      <c r="N27" s="14"/>
      <c r="O27" s="14"/>
    </row>
    <row r="28" spans="1:15" ht="24.75" customHeight="1" thickBot="1">
      <c r="A28" s="10"/>
      <c r="B28" s="10"/>
      <c r="C28" s="10"/>
      <c r="D28" s="23"/>
      <c r="E28" s="29"/>
      <c r="F28" s="179">
        <f>INT(SUM(F6:F27)+SUM(G6:G27)/100)</f>
        <v>1382044</v>
      </c>
      <c r="G28" s="295">
        <f>MOD(SUM(G6:G27),100)</f>
        <v>24</v>
      </c>
      <c r="H28" s="179">
        <f>INT(SUM(H6:H27)+SUM(I6:I27)/100)</f>
        <v>1382044</v>
      </c>
      <c r="I28" s="297">
        <f>MOD(SUM(I6:I27),100)</f>
        <v>24</v>
      </c>
      <c r="J28" s="253"/>
      <c r="K28" s="14"/>
      <c r="L28" s="14"/>
      <c r="M28" s="14"/>
      <c r="N28" s="14"/>
      <c r="O28" s="14"/>
    </row>
    <row r="29" spans="1:15" ht="24.75" customHeight="1" thickTop="1">
      <c r="A29" s="38" t="s">
        <v>29</v>
      </c>
      <c r="B29" s="37"/>
      <c r="C29" s="6"/>
      <c r="D29" s="6"/>
      <c r="E29" s="7"/>
      <c r="F29" s="15"/>
      <c r="G29" s="241"/>
      <c r="H29" s="15"/>
      <c r="I29" s="241"/>
      <c r="J29" s="253"/>
      <c r="K29" s="14"/>
      <c r="L29" s="14"/>
      <c r="M29" s="14"/>
      <c r="N29" s="14"/>
      <c r="O29" s="14"/>
    </row>
    <row r="30" spans="1:9" ht="24.75" customHeight="1">
      <c r="A30" s="515" t="s">
        <v>295</v>
      </c>
      <c r="B30" s="515"/>
      <c r="C30" s="515"/>
      <c r="D30" s="515"/>
      <c r="E30" s="515"/>
      <c r="F30" s="515"/>
      <c r="G30" s="515"/>
      <c r="H30" s="515"/>
      <c r="I30" s="515"/>
    </row>
    <row r="31" spans="1:9" ht="24.75" customHeight="1">
      <c r="A31" s="47"/>
      <c r="B31" s="42"/>
      <c r="C31" s="42"/>
      <c r="D31" s="43"/>
      <c r="E31" s="43"/>
      <c r="F31" s="226"/>
      <c r="G31" s="248"/>
      <c r="H31" s="226"/>
      <c r="I31" s="250"/>
    </row>
    <row r="32" spans="1:9" ht="24.75" customHeight="1">
      <c r="A32" s="52"/>
      <c r="B32" s="53"/>
      <c r="C32" s="53"/>
      <c r="D32" s="54"/>
      <c r="E32" s="54"/>
      <c r="F32" s="227"/>
      <c r="G32" s="296"/>
      <c r="H32" s="227"/>
      <c r="I32" s="298"/>
    </row>
    <row r="33" spans="1:9" ht="24.75" customHeight="1">
      <c r="A33" s="17"/>
      <c r="B33" s="10"/>
      <c r="C33" s="10"/>
      <c r="D33" s="10"/>
      <c r="E33" s="11"/>
      <c r="F33" s="12"/>
      <c r="G33" s="247"/>
      <c r="H33" s="12"/>
      <c r="I33" s="252"/>
    </row>
  </sheetData>
  <mergeCells count="9">
    <mergeCell ref="A30:I30"/>
    <mergeCell ref="A3:B3"/>
    <mergeCell ref="A4:D4"/>
    <mergeCell ref="F4:G4"/>
    <mergeCell ref="H4:I4"/>
    <mergeCell ref="G1:I1"/>
    <mergeCell ref="G2:I2"/>
    <mergeCell ref="C2:F2"/>
    <mergeCell ref="A1:D1"/>
  </mergeCells>
  <printOptions/>
  <pageMargins left="0.16" right="0.11" top="0.16" bottom="0.15" header="0.16" footer="0.1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31">
      <selection activeCell="E44" sqref="E44"/>
    </sheetView>
  </sheetViews>
  <sheetFormatPr defaultColWidth="9.140625" defaultRowHeight="24.75" customHeight="1"/>
  <cols>
    <col min="1" max="1" width="5.57421875" style="1" customWidth="1"/>
    <col min="2" max="2" width="10.7109375" style="1" customWidth="1"/>
    <col min="3" max="3" width="6.00390625" style="1" customWidth="1"/>
    <col min="4" max="4" width="40.7109375" style="1" customWidth="1"/>
    <col min="5" max="5" width="8.421875" style="2" customWidth="1"/>
    <col min="6" max="6" width="10.140625" style="4" customWidth="1"/>
    <col min="7" max="7" width="5.140625" style="4" customWidth="1"/>
    <col min="8" max="8" width="10.00390625" style="4" customWidth="1"/>
    <col min="9" max="9" width="5.28125" style="4" customWidth="1"/>
    <col min="10" max="16384" width="9.140625" style="1" customWidth="1"/>
  </cols>
  <sheetData>
    <row r="1" spans="1:9" ht="24.75" customHeight="1">
      <c r="A1" s="184" t="s">
        <v>0</v>
      </c>
      <c r="B1" s="184"/>
      <c r="C1" s="184"/>
      <c r="G1" s="499" t="s">
        <v>299</v>
      </c>
      <c r="H1" s="499"/>
      <c r="I1" s="499"/>
    </row>
    <row r="2" spans="5:9" ht="24.75" customHeight="1">
      <c r="E2" s="500"/>
      <c r="F2" s="500"/>
      <c r="G2" s="499" t="s">
        <v>284</v>
      </c>
      <c r="H2" s="499"/>
      <c r="I2" s="499"/>
    </row>
    <row r="3" spans="1:9" ht="24.75" customHeight="1">
      <c r="A3" s="506" t="s">
        <v>1</v>
      </c>
      <c r="B3" s="506"/>
      <c r="C3" s="506"/>
      <c r="D3" s="506"/>
      <c r="E3" s="506"/>
      <c r="F3" s="506"/>
      <c r="G3" s="506"/>
      <c r="H3" s="506"/>
      <c r="I3" s="506"/>
    </row>
    <row r="4" spans="1:6" ht="24.75" customHeight="1">
      <c r="A4" s="498" t="s">
        <v>2</v>
      </c>
      <c r="B4" s="498"/>
      <c r="C4" s="3"/>
      <c r="D4" s="2"/>
      <c r="F4" s="5"/>
    </row>
    <row r="5" spans="1:9" ht="24.75" customHeight="1">
      <c r="A5" s="507" t="s">
        <v>6</v>
      </c>
      <c r="B5" s="508"/>
      <c r="C5" s="508"/>
      <c r="D5" s="508"/>
      <c r="E5" s="19" t="s">
        <v>5</v>
      </c>
      <c r="F5" s="509" t="s">
        <v>3</v>
      </c>
      <c r="G5" s="509"/>
      <c r="H5" s="509" t="s">
        <v>4</v>
      </c>
      <c r="I5" s="510"/>
    </row>
    <row r="6" spans="1:9" ht="24.75" customHeight="1">
      <c r="A6" s="7"/>
      <c r="B6" s="7"/>
      <c r="C6" s="7"/>
      <c r="D6" s="20"/>
      <c r="E6" s="24"/>
      <c r="F6" s="219"/>
      <c r="G6" s="219"/>
      <c r="H6" s="26"/>
      <c r="I6" s="220"/>
    </row>
    <row r="7" spans="1:9" ht="24.75" customHeight="1">
      <c r="A7" s="21" t="s">
        <v>16</v>
      </c>
      <c r="B7" s="14" t="s">
        <v>30</v>
      </c>
      <c r="C7" s="14"/>
      <c r="D7" s="22"/>
      <c r="E7" s="27">
        <v>400000</v>
      </c>
      <c r="F7" s="28">
        <v>442251</v>
      </c>
      <c r="G7" s="222">
        <v>18</v>
      </c>
      <c r="H7" s="28"/>
      <c r="I7" s="223"/>
    </row>
    <row r="8" spans="1:9" ht="24.75" customHeight="1">
      <c r="A8" s="14"/>
      <c r="B8" s="14"/>
      <c r="C8" s="14"/>
      <c r="D8" s="22"/>
      <c r="E8" s="27"/>
      <c r="F8" s="221"/>
      <c r="G8" s="221"/>
      <c r="H8" s="28"/>
      <c r="I8" s="223"/>
    </row>
    <row r="9" spans="1:9" ht="24.75" customHeight="1">
      <c r="A9" s="14"/>
      <c r="B9" s="14"/>
      <c r="C9" s="21" t="s">
        <v>4</v>
      </c>
      <c r="D9" s="22" t="s">
        <v>228</v>
      </c>
      <c r="E9" s="27">
        <v>411002</v>
      </c>
      <c r="F9" s="221"/>
      <c r="G9" s="221"/>
      <c r="H9" s="28">
        <v>118</v>
      </c>
      <c r="I9" s="218">
        <v>15</v>
      </c>
    </row>
    <row r="10" spans="1:9" ht="24.75" customHeight="1" hidden="1">
      <c r="A10" s="14"/>
      <c r="B10" s="14"/>
      <c r="C10" s="14"/>
      <c r="D10" s="22" t="s">
        <v>227</v>
      </c>
      <c r="E10" s="27">
        <v>411003</v>
      </c>
      <c r="F10" s="221"/>
      <c r="G10" s="221"/>
      <c r="H10" s="28"/>
      <c r="I10" s="218"/>
    </row>
    <row r="11" spans="1:9" ht="24.75" customHeight="1" hidden="1">
      <c r="A11" s="14"/>
      <c r="B11" s="14"/>
      <c r="C11" s="14"/>
      <c r="D11" s="22" t="s">
        <v>229</v>
      </c>
      <c r="E11" s="27">
        <v>412202</v>
      </c>
      <c r="F11" s="221"/>
      <c r="G11" s="221"/>
      <c r="H11" s="28"/>
      <c r="I11" s="218"/>
    </row>
    <row r="12" spans="1:9" ht="24.75" customHeight="1" hidden="1">
      <c r="A12" s="14"/>
      <c r="B12" s="14"/>
      <c r="C12" s="14"/>
      <c r="D12" s="22" t="s">
        <v>230</v>
      </c>
      <c r="E12" s="27">
        <v>412210</v>
      </c>
      <c r="F12" s="221"/>
      <c r="G12" s="221"/>
      <c r="H12" s="28"/>
      <c r="I12" s="218"/>
    </row>
    <row r="13" spans="1:9" ht="24.75" customHeight="1">
      <c r="A13" s="14"/>
      <c r="B13" s="14"/>
      <c r="C13" s="21"/>
      <c r="D13" s="22" t="s">
        <v>226</v>
      </c>
      <c r="E13" s="27">
        <v>412307</v>
      </c>
      <c r="F13" s="221"/>
      <c r="G13" s="221"/>
      <c r="H13" s="70">
        <v>213</v>
      </c>
      <c r="I13" s="218" t="s">
        <v>35</v>
      </c>
    </row>
    <row r="14" spans="1:9" ht="24.75" customHeight="1" hidden="1">
      <c r="A14" s="14"/>
      <c r="B14" s="14"/>
      <c r="C14" s="21"/>
      <c r="D14" s="22" t="s">
        <v>236</v>
      </c>
      <c r="E14" s="27">
        <v>421015</v>
      </c>
      <c r="F14" s="221"/>
      <c r="G14" s="221"/>
      <c r="H14" s="70"/>
      <c r="I14" s="218"/>
    </row>
    <row r="15" spans="1:9" ht="24.75" customHeight="1" hidden="1">
      <c r="A15" s="14"/>
      <c r="B15" s="14"/>
      <c r="C15" s="14"/>
      <c r="D15" s="22" t="s">
        <v>231</v>
      </c>
      <c r="E15" s="27">
        <v>421004</v>
      </c>
      <c r="F15" s="221"/>
      <c r="G15" s="221"/>
      <c r="H15" s="28"/>
      <c r="I15" s="218"/>
    </row>
    <row r="16" spans="1:9" ht="24.75" customHeight="1" hidden="1">
      <c r="A16" s="14"/>
      <c r="B16" s="14"/>
      <c r="C16" s="14"/>
      <c r="D16" s="22" t="s">
        <v>232</v>
      </c>
      <c r="E16" s="27">
        <v>421006</v>
      </c>
      <c r="F16" s="221"/>
      <c r="G16" s="221"/>
      <c r="H16" s="28"/>
      <c r="I16" s="218"/>
    </row>
    <row r="17" spans="1:9" ht="24.75" customHeight="1">
      <c r="A17" s="14"/>
      <c r="B17" s="14"/>
      <c r="C17" s="14"/>
      <c r="D17" s="22" t="s">
        <v>243</v>
      </c>
      <c r="E17" s="27">
        <v>421004</v>
      </c>
      <c r="F17" s="221"/>
      <c r="G17" s="221"/>
      <c r="H17" s="28">
        <v>126836</v>
      </c>
      <c r="I17" s="218">
        <v>44</v>
      </c>
    </row>
    <row r="18" spans="1:9" ht="24.75" customHeight="1">
      <c r="A18" s="14"/>
      <c r="B18" s="14"/>
      <c r="C18" s="14"/>
      <c r="D18" s="22" t="s">
        <v>244</v>
      </c>
      <c r="E18" s="27">
        <v>421006</v>
      </c>
      <c r="F18" s="221"/>
      <c r="G18" s="221"/>
      <c r="H18" s="28">
        <v>62300</v>
      </c>
      <c r="I18" s="218">
        <v>67</v>
      </c>
    </row>
    <row r="19" spans="1:9" ht="24.75" customHeight="1">
      <c r="A19" s="14"/>
      <c r="B19" s="14"/>
      <c r="C19" s="14"/>
      <c r="D19" s="22" t="s">
        <v>233</v>
      </c>
      <c r="E19" s="27">
        <v>421007</v>
      </c>
      <c r="F19" s="221"/>
      <c r="G19" s="221"/>
      <c r="H19" s="28">
        <v>160557</v>
      </c>
      <c r="I19" s="218">
        <v>5</v>
      </c>
    </row>
    <row r="20" spans="1:9" ht="24.75" customHeight="1" hidden="1">
      <c r="A20" s="14"/>
      <c r="B20" s="14"/>
      <c r="C20" s="14"/>
      <c r="D20" s="22" t="s">
        <v>234</v>
      </c>
      <c r="E20" s="27">
        <v>421012</v>
      </c>
      <c r="F20" s="221"/>
      <c r="G20" s="221"/>
      <c r="H20" s="28"/>
      <c r="I20" s="218"/>
    </row>
    <row r="21" spans="1:9" ht="24.75" customHeight="1" hidden="1">
      <c r="A21" s="14"/>
      <c r="B21" s="14"/>
      <c r="C21" s="14"/>
      <c r="D21" s="22" t="s">
        <v>64</v>
      </c>
      <c r="E21" s="27">
        <v>421013</v>
      </c>
      <c r="F21" s="221"/>
      <c r="G21" s="221"/>
      <c r="H21" s="28"/>
      <c r="I21" s="218"/>
    </row>
    <row r="22" spans="1:9" ht="24.75" customHeight="1">
      <c r="A22" s="14"/>
      <c r="B22" s="14"/>
      <c r="C22" s="14"/>
      <c r="D22" s="22" t="s">
        <v>84</v>
      </c>
      <c r="E22" s="27">
        <v>421015</v>
      </c>
      <c r="F22" s="221"/>
      <c r="G22" s="221"/>
      <c r="H22" s="28">
        <v>33714</v>
      </c>
      <c r="I22" s="218" t="s">
        <v>35</v>
      </c>
    </row>
    <row r="23" spans="1:9" ht="24.75" customHeight="1">
      <c r="A23" s="14"/>
      <c r="B23" s="14"/>
      <c r="C23" s="14"/>
      <c r="D23" s="22" t="s">
        <v>298</v>
      </c>
      <c r="E23" s="27">
        <v>412003</v>
      </c>
      <c r="F23" s="221"/>
      <c r="G23" s="221"/>
      <c r="H23" s="28">
        <v>50830</v>
      </c>
      <c r="I23" s="218">
        <v>12</v>
      </c>
    </row>
    <row r="24" spans="1:9" ht="24.75" customHeight="1">
      <c r="A24" s="14"/>
      <c r="B24" s="14"/>
      <c r="C24" s="14"/>
      <c r="D24" s="22" t="s">
        <v>32</v>
      </c>
      <c r="E24" s="27">
        <v>415999</v>
      </c>
      <c r="F24" s="221"/>
      <c r="G24" s="221"/>
      <c r="H24" s="28">
        <v>10</v>
      </c>
      <c r="I24" s="218" t="s">
        <v>35</v>
      </c>
    </row>
    <row r="25" spans="1:9" ht="24.75" customHeight="1">
      <c r="A25" s="14"/>
      <c r="B25" s="14"/>
      <c r="C25" s="14"/>
      <c r="D25" s="22" t="s">
        <v>301</v>
      </c>
      <c r="E25" s="27">
        <v>412210</v>
      </c>
      <c r="F25" s="221"/>
      <c r="G25" s="221"/>
      <c r="H25" s="28">
        <v>7671</v>
      </c>
      <c r="I25" s="218">
        <v>75</v>
      </c>
    </row>
    <row r="26" spans="1:9" ht="24.75" customHeight="1">
      <c r="A26" s="14"/>
      <c r="B26" s="14"/>
      <c r="C26" s="14"/>
      <c r="D26" s="22"/>
      <c r="E26" s="27"/>
      <c r="F26" s="221"/>
      <c r="G26" s="221"/>
      <c r="H26" s="28"/>
      <c r="I26" s="218"/>
    </row>
    <row r="27" spans="1:9" ht="24.75" customHeight="1">
      <c r="A27" s="14"/>
      <c r="B27" s="14"/>
      <c r="C27" s="14"/>
      <c r="D27" s="22"/>
      <c r="E27" s="27"/>
      <c r="F27" s="221"/>
      <c r="G27" s="221"/>
      <c r="H27" s="28"/>
      <c r="I27" s="218"/>
    </row>
    <row r="28" spans="1:9" ht="24.75" customHeight="1">
      <c r="A28" s="14"/>
      <c r="B28" s="14"/>
      <c r="C28" s="14"/>
      <c r="D28" s="22"/>
      <c r="E28" s="27"/>
      <c r="F28" s="221"/>
      <c r="G28" s="221"/>
      <c r="H28" s="28"/>
      <c r="I28" s="218"/>
    </row>
    <row r="29" spans="1:9" ht="24.75" customHeight="1">
      <c r="A29" s="14"/>
      <c r="B29" s="14"/>
      <c r="C29" s="14"/>
      <c r="D29" s="22"/>
      <c r="E29" s="27"/>
      <c r="F29" s="221"/>
      <c r="G29" s="221"/>
      <c r="H29" s="28"/>
      <c r="I29" s="218"/>
    </row>
    <row r="30" spans="1:9" ht="24.75" customHeight="1">
      <c r="A30" s="14"/>
      <c r="B30" s="14"/>
      <c r="C30" s="14"/>
      <c r="D30" s="22"/>
      <c r="E30" s="27"/>
      <c r="F30" s="221"/>
      <c r="G30" s="221"/>
      <c r="H30" s="28"/>
      <c r="I30" s="218"/>
    </row>
    <row r="31" spans="1:9" ht="24.75" customHeight="1">
      <c r="A31" s="14"/>
      <c r="B31" s="14"/>
      <c r="C31" s="14"/>
      <c r="D31" s="22"/>
      <c r="E31" s="27"/>
      <c r="F31" s="221"/>
      <c r="G31" s="221"/>
      <c r="H31" s="28"/>
      <c r="I31" s="218"/>
    </row>
    <row r="32" spans="1:9" ht="24.75" customHeight="1">
      <c r="A32" s="14"/>
      <c r="B32" s="14"/>
      <c r="C32" s="14"/>
      <c r="D32" s="22"/>
      <c r="E32" s="27"/>
      <c r="F32" s="221"/>
      <c r="G32" s="221"/>
      <c r="H32" s="28"/>
      <c r="I32" s="218"/>
    </row>
    <row r="33" spans="1:9" ht="24.75" customHeight="1">
      <c r="A33" s="14"/>
      <c r="B33" s="14"/>
      <c r="C33" s="14"/>
      <c r="D33" s="22"/>
      <c r="E33" s="27"/>
      <c r="F33" s="221"/>
      <c r="G33" s="221"/>
      <c r="H33" s="28"/>
      <c r="I33" s="218"/>
    </row>
    <row r="34" spans="1:9" ht="24.75" customHeight="1">
      <c r="A34" s="14"/>
      <c r="B34" s="14"/>
      <c r="C34" s="14"/>
      <c r="D34" s="22"/>
      <c r="E34" s="27"/>
      <c r="F34" s="28"/>
      <c r="G34" s="28"/>
      <c r="H34" s="28"/>
      <c r="I34" s="55"/>
    </row>
    <row r="35" spans="1:9" ht="24.75" customHeight="1">
      <c r="A35" s="14"/>
      <c r="B35" s="14"/>
      <c r="C35" s="14"/>
      <c r="D35" s="23"/>
      <c r="E35" s="33"/>
      <c r="F35" s="35">
        <f>INT(SUM(F6:F34)+SUM(G6:G34)/100)</f>
        <v>442251</v>
      </c>
      <c r="G35" s="242">
        <f>MOD(SUM(G6:G34),100)</f>
        <v>18</v>
      </c>
      <c r="H35" s="34">
        <f>INT(SUM(H6:H34)+SUM(I6:I34)/100)</f>
        <v>442251</v>
      </c>
      <c r="I35" s="244">
        <f>MOD(SUM(I6:I34),100)</f>
        <v>18</v>
      </c>
    </row>
    <row r="36" spans="1:9" ht="24.75" customHeight="1">
      <c r="A36" s="38" t="s">
        <v>29</v>
      </c>
      <c r="B36" s="37"/>
      <c r="C36" s="6"/>
      <c r="D36" s="6"/>
      <c r="E36" s="7"/>
      <c r="F36" s="15"/>
      <c r="G36" s="15"/>
      <c r="H36" s="8"/>
      <c r="I36" s="8"/>
    </row>
    <row r="37" spans="1:9" ht="24.75" customHeight="1">
      <c r="A37" s="512" t="s">
        <v>297</v>
      </c>
      <c r="B37" s="512"/>
      <c r="C37" s="512"/>
      <c r="D37" s="512"/>
      <c r="E37" s="512"/>
      <c r="F37" s="512"/>
      <c r="G37" s="512"/>
      <c r="H37" s="512"/>
      <c r="I37" s="512"/>
    </row>
    <row r="38" spans="1:9" ht="24.75" customHeight="1">
      <c r="A38" s="10"/>
      <c r="B38" s="10"/>
      <c r="C38" s="10"/>
      <c r="D38" s="10"/>
      <c r="E38" s="11"/>
      <c r="F38" s="12"/>
      <c r="G38" s="12"/>
      <c r="H38" s="12"/>
      <c r="I38" s="12"/>
    </row>
    <row r="39" spans="1:9" ht="24.75" customHeight="1">
      <c r="A39" s="47"/>
      <c r="B39" s="42"/>
      <c r="C39" s="42"/>
      <c r="D39" s="43"/>
      <c r="E39" s="43"/>
      <c r="F39" s="43"/>
      <c r="G39" s="43"/>
      <c r="H39" s="43"/>
      <c r="I39" s="48"/>
    </row>
    <row r="40" spans="1:9" ht="24.75" customHeight="1">
      <c r="A40" s="13"/>
      <c r="B40" s="14"/>
      <c r="C40" s="14"/>
      <c r="D40" s="14"/>
      <c r="E40" s="9"/>
      <c r="F40" s="15"/>
      <c r="G40" s="15"/>
      <c r="H40" s="15"/>
      <c r="I40" s="16"/>
    </row>
    <row r="41" spans="1:9" ht="24.75" customHeight="1">
      <c r="A41" s="17"/>
      <c r="B41" s="10"/>
      <c r="C41" s="10"/>
      <c r="D41" s="10"/>
      <c r="E41" s="11"/>
      <c r="F41" s="12"/>
      <c r="G41" s="12"/>
      <c r="H41" s="12"/>
      <c r="I41" s="18"/>
    </row>
  </sheetData>
  <mergeCells count="9">
    <mergeCell ref="G1:I1"/>
    <mergeCell ref="E2:F2"/>
    <mergeCell ref="G2:I2"/>
    <mergeCell ref="A3:I3"/>
    <mergeCell ref="A37:I37"/>
    <mergeCell ref="A4:B4"/>
    <mergeCell ref="A5:D5"/>
    <mergeCell ref="F5:G5"/>
    <mergeCell ref="H5:I5"/>
  </mergeCells>
  <printOptions/>
  <pageMargins left="0.16" right="0.11" top="0.16" bottom="0.15" header="0.16" footer="0.15"/>
  <pageSetup orientation="portrait" paperSize="9" r:id="rId2"/>
  <ignoredErrors>
    <ignoredError sqref="G3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9"/>
  <sheetViews>
    <sheetView workbookViewId="0" topLeftCell="A37">
      <selection activeCell="B47" sqref="B47"/>
    </sheetView>
  </sheetViews>
  <sheetFormatPr defaultColWidth="9.140625" defaultRowHeight="12.75"/>
  <cols>
    <col min="1" max="1" width="54.57421875" style="1" customWidth="1"/>
    <col min="2" max="2" width="16.00390625" style="198" customWidth="1"/>
    <col min="3" max="4" width="14.421875" style="66" customWidth="1"/>
    <col min="5" max="5" width="13.8515625" style="66" bestFit="1" customWidth="1"/>
    <col min="6" max="6" width="14.57421875" style="66" customWidth="1"/>
    <col min="7" max="8" width="14.140625" style="66" customWidth="1"/>
    <col min="9" max="16384" width="9.140625" style="1" customWidth="1"/>
  </cols>
  <sheetData>
    <row r="1" ht="24" thickBot="1"/>
    <row r="2" spans="1:4" ht="23.25">
      <c r="A2" s="517" t="s">
        <v>263</v>
      </c>
      <c r="B2" s="518"/>
      <c r="C2" s="518"/>
      <c r="D2" s="519"/>
    </row>
    <row r="3" spans="1:8" s="173" customFormat="1" ht="65.25" customHeight="1">
      <c r="A3" s="197" t="s">
        <v>194</v>
      </c>
      <c r="B3" s="313" t="s">
        <v>239</v>
      </c>
      <c r="C3" s="516" t="s">
        <v>242</v>
      </c>
      <c r="D3" s="516"/>
      <c r="E3" s="174"/>
      <c r="F3" s="174"/>
      <c r="G3" s="174"/>
      <c r="H3" s="174"/>
    </row>
    <row r="4" spans="1:6" ht="23.25">
      <c r="A4" s="302" t="s">
        <v>192</v>
      </c>
      <c r="B4" s="314"/>
      <c r="C4" s="193"/>
      <c r="D4" s="193"/>
      <c r="E4" s="262"/>
      <c r="F4" s="299"/>
    </row>
    <row r="5" spans="1:6" ht="23.25">
      <c r="A5" s="303" t="s">
        <v>195</v>
      </c>
      <c r="B5" s="315" t="s">
        <v>35</v>
      </c>
      <c r="C5" s="186"/>
      <c r="D5" s="186"/>
      <c r="E5" s="2"/>
      <c r="F5" s="300"/>
    </row>
    <row r="6" spans="1:6" ht="23.25">
      <c r="A6" s="303" t="s">
        <v>196</v>
      </c>
      <c r="B6" s="316">
        <v>10946828.25</v>
      </c>
      <c r="C6" s="186"/>
      <c r="D6" s="186"/>
      <c r="E6" s="175"/>
      <c r="F6" s="301"/>
    </row>
    <row r="7" spans="1:5" ht="23.25">
      <c r="A7" s="303" t="s">
        <v>197</v>
      </c>
      <c r="B7" s="316">
        <v>524572.19</v>
      </c>
      <c r="C7" s="186"/>
      <c r="D7" s="186"/>
      <c r="E7" s="1"/>
    </row>
    <row r="8" spans="1:5" ht="23.25">
      <c r="A8" s="303" t="s">
        <v>198</v>
      </c>
      <c r="B8" s="316">
        <v>383408.16</v>
      </c>
      <c r="C8" s="186"/>
      <c r="D8" s="186"/>
      <c r="E8" s="1"/>
    </row>
    <row r="9" spans="1:4" ht="23.25">
      <c r="A9" s="303" t="s">
        <v>47</v>
      </c>
      <c r="B9" s="316"/>
      <c r="C9" s="186"/>
      <c r="D9" s="186"/>
    </row>
    <row r="10" spans="1:6" ht="23.25">
      <c r="A10" s="303" t="s">
        <v>48</v>
      </c>
      <c r="B10" s="316">
        <v>229420</v>
      </c>
      <c r="C10" s="186"/>
      <c r="D10" s="186"/>
      <c r="E10" s="168"/>
      <c r="F10" s="168"/>
    </row>
    <row r="11" spans="1:4" ht="23.25">
      <c r="A11" s="303" t="s">
        <v>49</v>
      </c>
      <c r="B11" s="316">
        <v>72300</v>
      </c>
      <c r="C11" s="186"/>
      <c r="D11" s="186"/>
    </row>
    <row r="12" spans="1:4" ht="23.25">
      <c r="A12" s="303" t="s">
        <v>50</v>
      </c>
      <c r="B12" s="339">
        <v>46215</v>
      </c>
      <c r="C12" s="186"/>
      <c r="D12" s="186"/>
    </row>
    <row r="13" spans="1:4" ht="23.25">
      <c r="A13" s="303" t="s">
        <v>51</v>
      </c>
      <c r="B13" s="316">
        <v>45252.44</v>
      </c>
      <c r="C13" s="186"/>
      <c r="D13" s="186"/>
    </row>
    <row r="14" spans="1:4" ht="23.25">
      <c r="A14" s="303" t="s">
        <v>52</v>
      </c>
      <c r="B14" s="316"/>
      <c r="C14" s="186"/>
      <c r="D14" s="186"/>
    </row>
    <row r="15" spans="1:4" ht="23.25">
      <c r="A15" s="303" t="s">
        <v>53</v>
      </c>
      <c r="B15" s="316">
        <v>27349.97</v>
      </c>
      <c r="C15" s="186"/>
      <c r="D15" s="186"/>
    </row>
    <row r="16" spans="1:8" ht="23.25">
      <c r="A16" s="303" t="s">
        <v>193</v>
      </c>
      <c r="B16" s="316"/>
      <c r="C16" s="186"/>
      <c r="D16" s="186"/>
      <c r="H16" s="168"/>
    </row>
    <row r="17" spans="1:4" ht="23.25">
      <c r="A17" s="303" t="s">
        <v>55</v>
      </c>
      <c r="B17" s="316"/>
      <c r="C17" s="186"/>
      <c r="D17" s="186"/>
    </row>
    <row r="18" spans="1:7" ht="23.25">
      <c r="A18" s="303" t="s">
        <v>216</v>
      </c>
      <c r="B18" s="316">
        <v>1000</v>
      </c>
      <c r="C18" s="186"/>
      <c r="D18" s="186"/>
      <c r="G18" s="168"/>
    </row>
    <row r="19" spans="1:4" ht="23.25">
      <c r="A19" s="304" t="s">
        <v>199</v>
      </c>
      <c r="B19" s="317"/>
      <c r="C19" s="187"/>
      <c r="D19" s="187"/>
    </row>
    <row r="20" spans="1:4" ht="23.25">
      <c r="A20" s="304" t="s">
        <v>269</v>
      </c>
      <c r="B20" s="317">
        <v>11098.95</v>
      </c>
      <c r="C20" s="187"/>
      <c r="D20" s="187"/>
    </row>
    <row r="21" spans="1:4" ht="23.25">
      <c r="A21" s="304" t="s">
        <v>268</v>
      </c>
      <c r="B21" s="317">
        <v>2430</v>
      </c>
      <c r="C21" s="187"/>
      <c r="D21" s="187"/>
    </row>
    <row r="22" spans="1:4" ht="23.25">
      <c r="A22" s="394" t="s">
        <v>222</v>
      </c>
      <c r="B22" s="395">
        <v>80800</v>
      </c>
      <c r="C22" s="396"/>
      <c r="D22" s="396"/>
    </row>
    <row r="23" spans="1:5" ht="24" thickBot="1">
      <c r="A23" s="303" t="s">
        <v>133</v>
      </c>
      <c r="B23" s="315" t="s">
        <v>35</v>
      </c>
      <c r="C23" s="186"/>
      <c r="D23" s="186"/>
      <c r="E23" s="1"/>
    </row>
    <row r="24" spans="1:4" ht="24" thickBot="1">
      <c r="A24" s="180" t="s">
        <v>217</v>
      </c>
      <c r="B24" s="318">
        <f>SUM(B4:B23)</f>
        <v>12370674.959999999</v>
      </c>
      <c r="C24" s="188"/>
      <c r="D24" s="188"/>
    </row>
    <row r="25" spans="1:8" s="413" customFormat="1" ht="23.25">
      <c r="A25" s="409"/>
      <c r="B25" s="410"/>
      <c r="C25" s="411"/>
      <c r="D25" s="411"/>
      <c r="E25" s="412"/>
      <c r="F25" s="412"/>
      <c r="G25" s="412"/>
      <c r="H25" s="412"/>
    </row>
    <row r="26" spans="1:4" ht="23.25">
      <c r="A26" s="305" t="s">
        <v>206</v>
      </c>
      <c r="B26" s="397">
        <v>5843540.74</v>
      </c>
      <c r="C26" s="187"/>
      <c r="D26" s="256"/>
    </row>
    <row r="27" spans="1:4" ht="23.25">
      <c r="A27" s="305" t="s">
        <v>56</v>
      </c>
      <c r="B27" s="397">
        <v>4610487</v>
      </c>
      <c r="C27" s="187"/>
      <c r="D27" s="187"/>
    </row>
    <row r="28" spans="1:4" ht="23.25">
      <c r="A28" s="311" t="s">
        <v>155</v>
      </c>
      <c r="B28" s="322"/>
      <c r="C28" s="193"/>
      <c r="D28" s="193"/>
    </row>
    <row r="29" spans="1:4" ht="23.25">
      <c r="A29" s="312" t="s">
        <v>157</v>
      </c>
      <c r="B29" s="398">
        <v>746225</v>
      </c>
      <c r="C29" s="186"/>
      <c r="D29" s="186"/>
    </row>
    <row r="30" spans="1:4" ht="24" thickBot="1">
      <c r="A30" s="305" t="s">
        <v>215</v>
      </c>
      <c r="B30" s="397">
        <v>30000</v>
      </c>
      <c r="C30" s="187"/>
      <c r="D30" s="187"/>
    </row>
    <row r="31" spans="1:4" ht="24" thickTop="1">
      <c r="A31" s="306" t="s">
        <v>108</v>
      </c>
      <c r="B31" s="399">
        <v>8658.2</v>
      </c>
      <c r="C31" s="189"/>
      <c r="D31" s="189"/>
    </row>
    <row r="32" spans="1:4" ht="23.25">
      <c r="A32" s="307" t="s">
        <v>200</v>
      </c>
      <c r="B32" s="398">
        <v>1688.33</v>
      </c>
      <c r="C32" s="186"/>
      <c r="D32" s="255"/>
    </row>
    <row r="33" spans="1:4" ht="23.25">
      <c r="A33" s="307" t="s">
        <v>110</v>
      </c>
      <c r="B33" s="398">
        <v>26561.78</v>
      </c>
      <c r="C33" s="186"/>
      <c r="D33" s="255"/>
    </row>
    <row r="34" spans="1:4" ht="23.25">
      <c r="A34" s="307" t="s">
        <v>59</v>
      </c>
      <c r="B34" s="398">
        <v>109750</v>
      </c>
      <c r="C34" s="195" t="s">
        <v>240</v>
      </c>
      <c r="D34" s="255">
        <f>SUM(B31:B38)</f>
        <v>698171.04</v>
      </c>
    </row>
    <row r="35" spans="1:4" ht="23.25">
      <c r="A35" s="307" t="s">
        <v>203</v>
      </c>
      <c r="B35" s="398">
        <v>28200</v>
      </c>
      <c r="C35" s="186"/>
      <c r="D35" s="255"/>
    </row>
    <row r="36" spans="1:4" ht="23.25">
      <c r="A36" s="307" t="s">
        <v>201</v>
      </c>
      <c r="B36" s="398">
        <v>522972.73</v>
      </c>
      <c r="C36" s="186"/>
      <c r="D36" s="255"/>
    </row>
    <row r="37" spans="1:4" ht="23.25">
      <c r="A37" s="307" t="s">
        <v>202</v>
      </c>
      <c r="B37" s="398">
        <v>340</v>
      </c>
      <c r="C37" s="186"/>
      <c r="D37" s="255"/>
    </row>
    <row r="38" spans="1:4" ht="24" thickBot="1">
      <c r="A38" s="308" t="s">
        <v>204</v>
      </c>
      <c r="B38" s="319"/>
      <c r="C38" s="191"/>
      <c r="D38" s="191"/>
    </row>
    <row r="39" spans="1:4" ht="24" thickTop="1">
      <c r="A39" s="401" t="s">
        <v>207</v>
      </c>
      <c r="B39" s="402"/>
      <c r="C39" s="403"/>
      <c r="D39" s="403"/>
    </row>
    <row r="40" spans="1:4" ht="23.25">
      <c r="A40" s="309" t="s">
        <v>209</v>
      </c>
      <c r="B40" s="408">
        <v>118.15</v>
      </c>
      <c r="C40" s="190"/>
      <c r="D40" s="190"/>
    </row>
    <row r="41" spans="1:4" ht="23.25">
      <c r="A41" s="309" t="s">
        <v>208</v>
      </c>
      <c r="B41" s="320"/>
      <c r="C41" s="190"/>
      <c r="D41" s="190"/>
    </row>
    <row r="42" spans="1:4" ht="23.25">
      <c r="A42" s="404" t="s">
        <v>75</v>
      </c>
      <c r="B42" s="405"/>
      <c r="C42" s="406"/>
      <c r="D42" s="406"/>
    </row>
    <row r="43" spans="1:4" ht="23.25">
      <c r="A43" s="309" t="s">
        <v>210</v>
      </c>
      <c r="B43" s="320"/>
      <c r="C43" s="196" t="s">
        <v>241</v>
      </c>
      <c r="D43" s="190">
        <f>SUM(B39:B64)</f>
        <v>442251.18</v>
      </c>
    </row>
    <row r="44" spans="1:4" ht="23.25">
      <c r="A44" s="309" t="s">
        <v>31</v>
      </c>
      <c r="B44" s="408">
        <v>126836.44</v>
      </c>
      <c r="C44" s="190"/>
      <c r="D44" s="190"/>
    </row>
    <row r="45" spans="1:4" ht="23.25">
      <c r="A45" s="309" t="s">
        <v>213</v>
      </c>
      <c r="B45" s="320"/>
      <c r="C45" s="190"/>
      <c r="D45" s="190"/>
    </row>
    <row r="46" spans="1:4" ht="23.25">
      <c r="A46" s="309" t="s">
        <v>211</v>
      </c>
      <c r="B46" s="320">
        <v>62300.67</v>
      </c>
      <c r="C46" s="190"/>
      <c r="D46" s="190"/>
    </row>
    <row r="47" spans="1:4" ht="23.25">
      <c r="A47" s="309" t="s">
        <v>212</v>
      </c>
      <c r="B47" s="320">
        <v>160557.05</v>
      </c>
      <c r="C47" s="190"/>
      <c r="D47" s="190"/>
    </row>
    <row r="48" spans="1:4" ht="23.25">
      <c r="A48" s="309" t="s">
        <v>214</v>
      </c>
      <c r="B48" s="320"/>
      <c r="C48" s="190"/>
      <c r="D48" s="190"/>
    </row>
    <row r="49" spans="1:4" ht="23.25">
      <c r="A49" s="309" t="s">
        <v>82</v>
      </c>
      <c r="B49" s="320"/>
      <c r="C49" s="190"/>
      <c r="D49" s="190"/>
    </row>
    <row r="50" spans="1:4" ht="23.25">
      <c r="A50" s="309" t="s">
        <v>83</v>
      </c>
      <c r="B50" s="320"/>
      <c r="C50" s="190"/>
      <c r="D50" s="190"/>
    </row>
    <row r="51" spans="1:4" ht="23.25">
      <c r="A51" s="309" t="s">
        <v>84</v>
      </c>
      <c r="B51" s="320">
        <v>33714</v>
      </c>
      <c r="C51" s="190"/>
      <c r="D51" s="190"/>
    </row>
    <row r="52" spans="1:4" ht="23.25">
      <c r="A52" s="309" t="s">
        <v>85</v>
      </c>
      <c r="B52" s="320"/>
      <c r="C52" s="190"/>
      <c r="D52" s="190"/>
    </row>
    <row r="53" spans="1:4" ht="23.25">
      <c r="A53" s="404" t="s">
        <v>86</v>
      </c>
      <c r="B53" s="405"/>
      <c r="C53" s="406"/>
      <c r="D53" s="406"/>
    </row>
    <row r="54" spans="1:4" ht="23.25">
      <c r="A54" s="309" t="s">
        <v>87</v>
      </c>
      <c r="B54" s="320"/>
      <c r="C54" s="190"/>
      <c r="D54" s="190"/>
    </row>
    <row r="55" spans="1:4" ht="23.25">
      <c r="A55" s="404" t="s">
        <v>205</v>
      </c>
      <c r="B55" s="405">
        <v>213</v>
      </c>
      <c r="C55" s="406"/>
      <c r="D55" s="406"/>
    </row>
    <row r="56" spans="1:4" ht="23.25">
      <c r="A56" s="404" t="s">
        <v>302</v>
      </c>
      <c r="B56" s="405"/>
      <c r="C56" s="406"/>
      <c r="D56" s="406"/>
    </row>
    <row r="57" spans="1:4" ht="23.25">
      <c r="A57" s="404" t="s">
        <v>303</v>
      </c>
      <c r="B57" s="405">
        <v>7671.75</v>
      </c>
      <c r="C57" s="406"/>
      <c r="D57" s="406"/>
    </row>
    <row r="58" spans="1:4" ht="23.25">
      <c r="A58" s="309" t="s">
        <v>91</v>
      </c>
      <c r="B58" s="320"/>
      <c r="C58" s="190"/>
      <c r="D58" s="190"/>
    </row>
    <row r="59" spans="1:4" ht="23.25">
      <c r="A59" s="309" t="s">
        <v>92</v>
      </c>
      <c r="B59" s="320"/>
      <c r="C59" s="190"/>
      <c r="D59" s="190"/>
    </row>
    <row r="60" spans="1:4" ht="23.25">
      <c r="A60" s="309" t="s">
        <v>304</v>
      </c>
      <c r="B60" s="320">
        <v>50830.12</v>
      </c>
      <c r="C60" s="190"/>
      <c r="D60" s="190"/>
    </row>
    <row r="61" spans="1:4" ht="23.25">
      <c r="A61" s="309" t="s">
        <v>94</v>
      </c>
      <c r="B61" s="320"/>
      <c r="C61" s="190"/>
      <c r="D61" s="190"/>
    </row>
    <row r="62" spans="1:4" ht="23.25">
      <c r="A62" s="309" t="s">
        <v>95</v>
      </c>
      <c r="B62" s="320"/>
      <c r="C62" s="190"/>
      <c r="D62" s="190"/>
    </row>
    <row r="63" spans="1:4" ht="23.25">
      <c r="A63" s="309" t="s">
        <v>96</v>
      </c>
      <c r="B63" s="320">
        <v>10</v>
      </c>
      <c r="C63" s="190"/>
      <c r="D63" s="190"/>
    </row>
    <row r="64" spans="1:4" ht="24" thickBot="1">
      <c r="A64" s="310" t="s">
        <v>97</v>
      </c>
      <c r="B64" s="321"/>
      <c r="C64" s="192"/>
      <c r="D64" s="192"/>
    </row>
    <row r="65" spans="1:4" ht="24" thickTop="1">
      <c r="A65" s="400" t="s">
        <v>305</v>
      </c>
      <c r="B65" s="407"/>
      <c r="C65" s="396"/>
      <c r="D65" s="396"/>
    </row>
    <row r="66" spans="1:4" ht="24" thickBot="1">
      <c r="A66" s="312" t="s">
        <v>57</v>
      </c>
      <c r="B66" s="323" t="s">
        <v>35</v>
      </c>
      <c r="C66" s="186"/>
      <c r="D66" s="186"/>
    </row>
    <row r="67" spans="1:4" ht="24" thickBot="1">
      <c r="A67" s="181" t="s">
        <v>218</v>
      </c>
      <c r="B67" s="324">
        <f>SUM(B25:B66)</f>
        <v>12370674.959999999</v>
      </c>
      <c r="C67" s="194"/>
      <c r="D67" s="194"/>
    </row>
    <row r="68" spans="1:8" s="167" customFormat="1" ht="23.25">
      <c r="A68" s="1"/>
      <c r="B68" s="198"/>
      <c r="C68" s="66"/>
      <c r="D68" s="66"/>
      <c r="E68" s="66"/>
      <c r="F68" s="66"/>
      <c r="G68" s="66"/>
      <c r="H68" s="66"/>
    </row>
    <row r="69" ht="23.25">
      <c r="B69" s="198">
        <f>B24-B67</f>
        <v>0</v>
      </c>
    </row>
  </sheetData>
  <mergeCells count="2">
    <mergeCell ref="C3:D3"/>
    <mergeCell ref="A2:D2"/>
  </mergeCells>
  <printOptions/>
  <pageMargins left="0.41" right="0.11" top="0.11" bottom="0.18" header="0.11" footer="0.15"/>
  <pageSetup orientation="portrait" paperSize="9" r:id="rId1"/>
  <ignoredErrors>
    <ignoredError sqref="D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8">
      <selection activeCell="C27" sqref="C27"/>
    </sheetView>
  </sheetViews>
  <sheetFormatPr defaultColWidth="9.140625" defaultRowHeight="12.75"/>
  <cols>
    <col min="1" max="1" width="46.140625" style="1" customWidth="1"/>
    <col min="2" max="2" width="10.140625" style="56" customWidth="1"/>
    <col min="3" max="3" width="12.140625" style="68" customWidth="1"/>
    <col min="4" max="4" width="6.57421875" style="2" customWidth="1"/>
    <col min="5" max="5" width="12.140625" style="4" customWidth="1"/>
    <col min="6" max="6" width="6.28125" style="2" customWidth="1"/>
    <col min="7" max="7" width="9.140625" style="1" customWidth="1"/>
    <col min="8" max="10" width="9.140625" style="14" customWidth="1"/>
    <col min="11" max="16384" width="9.140625" style="1" customWidth="1"/>
  </cols>
  <sheetData>
    <row r="1" spans="1:5" ht="23.25">
      <c r="A1" s="513" t="s">
        <v>0</v>
      </c>
      <c r="B1" s="513"/>
      <c r="C1" s="513"/>
      <c r="D1" s="513"/>
      <c r="E1" s="513"/>
    </row>
    <row r="2" spans="1:5" ht="23.25">
      <c r="A2" s="513" t="s">
        <v>42</v>
      </c>
      <c r="B2" s="513"/>
      <c r="C2" s="513"/>
      <c r="D2" s="513"/>
      <c r="E2" s="513"/>
    </row>
    <row r="3" spans="1:5" ht="23.25">
      <c r="A3" s="513" t="s">
        <v>308</v>
      </c>
      <c r="B3" s="513"/>
      <c r="C3" s="513"/>
      <c r="D3" s="513"/>
      <c r="E3" s="513"/>
    </row>
    <row r="4" spans="1:5" ht="23.25">
      <c r="A4" s="67"/>
      <c r="B4" s="67"/>
      <c r="C4" s="67"/>
      <c r="D4" s="67"/>
      <c r="E4" s="67"/>
    </row>
    <row r="5" spans="1:6" ht="23.25">
      <c r="A5" s="50" t="s">
        <v>6</v>
      </c>
      <c r="B5" s="57" t="s">
        <v>5</v>
      </c>
      <c r="C5" s="520" t="s">
        <v>43</v>
      </c>
      <c r="D5" s="520"/>
      <c r="E5" s="508" t="s">
        <v>4</v>
      </c>
      <c r="F5" s="521"/>
    </row>
    <row r="6" spans="1:6" ht="23.25">
      <c r="A6" s="20" t="str">
        <f>'[1]เงินสด'!$A$2</f>
        <v>เงินสด</v>
      </c>
      <c r="B6" s="74">
        <f>'[1]เงินสด'!$A$3</f>
        <v>110100</v>
      </c>
      <c r="C6" s="69"/>
      <c r="D6" s="75" t="s">
        <v>35</v>
      </c>
      <c r="E6" s="26"/>
      <c r="F6" s="169"/>
    </row>
    <row r="7" spans="1:6" ht="23.25">
      <c r="A7" s="22" t="str">
        <f>'[1]092-2-70585-3'!$A$2:$F$2</f>
        <v>เงินฝากธนาคาร ธกส.ออมทรัพย์ 092-2-70585-3</v>
      </c>
      <c r="B7" s="27">
        <f>'[1]092-2-70585-3'!$A$3</f>
        <v>110201</v>
      </c>
      <c r="C7" s="70">
        <v>10946828</v>
      </c>
      <c r="D7" s="76">
        <v>25</v>
      </c>
      <c r="E7" s="28"/>
      <c r="F7" s="170"/>
    </row>
    <row r="8" spans="1:6" ht="23.25">
      <c r="A8" s="22" t="s">
        <v>306</v>
      </c>
      <c r="B8" s="49" t="s">
        <v>307</v>
      </c>
      <c r="C8" s="70"/>
      <c r="D8" s="76"/>
      <c r="E8" s="28"/>
      <c r="F8" s="170"/>
    </row>
    <row r="9" spans="1:6" ht="23.25">
      <c r="A9" s="22" t="str">
        <f>'[1]802-6-01889-3'!$A$2:$F$2</f>
        <v>เงินฝากธนาคาร กรุงไทย กระแสรายวัน 802-6-01889-3</v>
      </c>
      <c r="B9" s="27">
        <f>'[1]802-6-01889-3'!$A$3</f>
        <v>110203</v>
      </c>
      <c r="C9" s="70">
        <v>383408</v>
      </c>
      <c r="D9" s="76">
        <v>16</v>
      </c>
      <c r="E9" s="28"/>
      <c r="F9" s="170"/>
    </row>
    <row r="10" spans="1:6" ht="23.25">
      <c r="A10" s="22" t="str">
        <f>'[1]092-2-71715-9'!$A$2:$F$2</f>
        <v>เงินฝากธนาคาร ธกส.ออมทรัพย์ 092-2-71715-9</v>
      </c>
      <c r="B10" s="27">
        <f>'[1]092-2-71715-9'!$A$3</f>
        <v>120300</v>
      </c>
      <c r="C10" s="70">
        <v>524572</v>
      </c>
      <c r="D10" s="76">
        <v>19</v>
      </c>
      <c r="E10" s="28"/>
      <c r="F10" s="170"/>
    </row>
    <row r="11" spans="1:6" ht="23.25">
      <c r="A11" s="22" t="str">
        <f>'[1]ลูกหนี้เงินยืมเงินงบประมาณ'!$A$2</f>
        <v>ลูกหนี้เงินยืมเงินงบประมาณ</v>
      </c>
      <c r="B11" s="27">
        <f>'[1]ลูกหนี้เงินยืมเงินงบประมาณ'!$A$3</f>
        <v>110605</v>
      </c>
      <c r="C11" s="70">
        <v>80800</v>
      </c>
      <c r="D11" s="76" t="s">
        <v>35</v>
      </c>
      <c r="E11" s="28"/>
      <c r="F11" s="170"/>
    </row>
    <row r="12" spans="1:6" ht="23.25">
      <c r="A12" s="22" t="s">
        <v>269</v>
      </c>
      <c r="B12" s="27">
        <v>110602</v>
      </c>
      <c r="C12" s="70">
        <v>11098</v>
      </c>
      <c r="D12" s="76">
        <v>95</v>
      </c>
      <c r="E12" s="28"/>
      <c r="F12" s="170"/>
    </row>
    <row r="13" spans="1:6" ht="23.25">
      <c r="A13" s="22" t="s">
        <v>270</v>
      </c>
      <c r="B13" s="27">
        <v>110604</v>
      </c>
      <c r="C13" s="70">
        <v>2430</v>
      </c>
      <c r="D13" s="76" t="s">
        <v>35</v>
      </c>
      <c r="E13" s="28"/>
      <c r="F13" s="170"/>
    </row>
    <row r="14" spans="1:6" ht="23.25">
      <c r="A14" s="22" t="str">
        <f>'[1]งบกลาง'!$A$2</f>
        <v>งบกลาง</v>
      </c>
      <c r="B14" s="27">
        <f>'[1]งบกลาง'!$A$3</f>
        <v>510000</v>
      </c>
      <c r="C14" s="70"/>
      <c r="D14" s="76" t="s">
        <v>35</v>
      </c>
      <c r="E14" s="28"/>
      <c r="F14" s="170"/>
    </row>
    <row r="15" spans="1:6" ht="23.25">
      <c r="A15" s="22" t="str">
        <f>'[1]เงินเดือน'!$A$2</f>
        <v>เงินเดือน</v>
      </c>
      <c r="B15" s="27">
        <f>'[1]เงินเดือน'!$A$3</f>
        <v>520000</v>
      </c>
      <c r="C15" s="70">
        <v>229420</v>
      </c>
      <c r="D15" s="76" t="s">
        <v>35</v>
      </c>
      <c r="E15" s="28"/>
      <c r="F15" s="170"/>
    </row>
    <row r="16" spans="1:6" ht="23.25">
      <c r="A16" s="22" t="str">
        <f>'[1]ค่าจ้างชั่วคราว'!$A$2</f>
        <v>ค่าจ้างชั่วคราว</v>
      </c>
      <c r="B16" s="27">
        <f>'[1]ค่าจ้างชั่วคราว'!$A$3</f>
        <v>220600</v>
      </c>
      <c r="C16" s="70">
        <v>72300</v>
      </c>
      <c r="D16" s="76" t="s">
        <v>35</v>
      </c>
      <c r="E16" s="28"/>
      <c r="F16" s="170"/>
    </row>
    <row r="17" spans="1:6" ht="23.25">
      <c r="A17" s="22" t="str">
        <f>'[1]ค่าตอบแทน'!$A$2</f>
        <v>ค่าตอบแทน</v>
      </c>
      <c r="B17" s="27">
        <f>'[1]ค่าตอบแทน'!$A$3</f>
        <v>531000</v>
      </c>
      <c r="C17" s="70">
        <v>46215</v>
      </c>
      <c r="D17" s="76" t="s">
        <v>35</v>
      </c>
      <c r="E17" s="28"/>
      <c r="F17" s="170"/>
    </row>
    <row r="18" spans="1:6" ht="23.25">
      <c r="A18" s="22" t="str">
        <f>'[1]ค่าใช้สอย'!$A$2</f>
        <v>ค่าใช้สอย</v>
      </c>
      <c r="B18" s="27">
        <f>'[1]ค่าใช้สอย'!$A$3</f>
        <v>532000</v>
      </c>
      <c r="C18" s="70">
        <v>45252</v>
      </c>
      <c r="D18" s="76">
        <v>44</v>
      </c>
      <c r="E18" s="28"/>
      <c r="F18" s="170"/>
    </row>
    <row r="19" spans="1:6" ht="23.25">
      <c r="A19" s="22" t="str">
        <f>'[1]ค่าวัสดุ'!$A$2</f>
        <v>ค่าวัสดุ</v>
      </c>
      <c r="B19" s="27">
        <f>'[1]ค่าวัสดุ'!$A$3</f>
        <v>533000</v>
      </c>
      <c r="C19" s="70"/>
      <c r="D19" s="76" t="s">
        <v>35</v>
      </c>
      <c r="E19" s="28"/>
      <c r="F19" s="170"/>
    </row>
    <row r="20" spans="1:6" ht="23.25">
      <c r="A20" s="22" t="str">
        <f>'[1]ค่าสาธารณูปโภค'!$A$2</f>
        <v>ค่าสาธารณูปโภค</v>
      </c>
      <c r="B20" s="27">
        <f>'[1]ค่าสาธารณูปโภค'!$A$3</f>
        <v>534000</v>
      </c>
      <c r="C20" s="70">
        <v>27349</v>
      </c>
      <c r="D20" s="76">
        <v>97</v>
      </c>
      <c r="E20" s="28"/>
      <c r="F20" s="170"/>
    </row>
    <row r="21" spans="1:6" ht="23.25">
      <c r="A21" s="22" t="str">
        <f>'[1]ครุภัณฑ์'!$A$2</f>
        <v>ครุภัณฑ์</v>
      </c>
      <c r="B21" s="27">
        <f>'[1]ครุภัณฑ์'!$A$3</f>
        <v>541000</v>
      </c>
      <c r="C21" s="70"/>
      <c r="D21" s="76" t="s">
        <v>35</v>
      </c>
      <c r="E21" s="28"/>
      <c r="F21" s="170"/>
    </row>
    <row r="22" spans="1:6" ht="23.25">
      <c r="A22" s="22" t="str">
        <f>'[1]ที่ดินและสิ่งก่อสร้าง'!$A$2</f>
        <v>ที่ดินและสิ่งก่อสร้าง</v>
      </c>
      <c r="B22" s="27">
        <f>'[1]ที่ดินและสิ่งก่อสร้าง'!$A$3</f>
        <v>542000</v>
      </c>
      <c r="C22" s="70"/>
      <c r="D22" s="76" t="s">
        <v>35</v>
      </c>
      <c r="E22" s="28"/>
      <c r="F22" s="170"/>
    </row>
    <row r="23" spans="1:6" ht="23.25">
      <c r="A23" s="22" t="str">
        <f>'[1]เงินอุดหนุน'!$A$2</f>
        <v>เงินอุดหนุน</v>
      </c>
      <c r="B23" s="27">
        <f>'[1]เงินอุดหนุน'!$A$3</f>
        <v>561000</v>
      </c>
      <c r="C23" s="70">
        <v>1000</v>
      </c>
      <c r="D23" s="76" t="s">
        <v>35</v>
      </c>
      <c r="E23" s="28"/>
      <c r="F23" s="170"/>
    </row>
    <row r="24" spans="1:6" ht="23.25">
      <c r="A24" s="22" t="str">
        <f>'[1]รายจ่ายอื่น'!$A$2</f>
        <v>รายจ่ายอื่น</v>
      </c>
      <c r="B24" s="27">
        <f>'[1]รายจ่ายอื่น'!$A$3</f>
        <v>551000</v>
      </c>
      <c r="C24" s="70"/>
      <c r="D24" s="76" t="s">
        <v>35</v>
      </c>
      <c r="E24" s="28"/>
      <c r="F24" s="170"/>
    </row>
    <row r="25" spans="1:6" ht="23.25">
      <c r="A25" s="22" t="str">
        <f>'[1]เงินรับฝาก'!$A$2</f>
        <v>เงินรับฝาก</v>
      </c>
      <c r="B25" s="27">
        <f>'[1]เงินรับฝาก'!$A$3</f>
        <v>230100</v>
      </c>
      <c r="C25" s="70"/>
      <c r="D25" s="76"/>
      <c r="E25" s="28">
        <v>698171</v>
      </c>
      <c r="F25" s="170">
        <v>4</v>
      </c>
    </row>
    <row r="26" spans="1:6" ht="23.25">
      <c r="A26" s="22" t="str">
        <f>'[1]เงินอุดหนุนทั่วไปค้างจ่าย'!$A$2</f>
        <v>เงินอุดหนุนทั่วไปค้างจ่าย</v>
      </c>
      <c r="B26" s="27">
        <f>'[1]เงินอุดหนุนทั่วไปค้างจ่าย'!$A$3</f>
        <v>210300</v>
      </c>
      <c r="C26" s="70"/>
      <c r="D26" s="76"/>
      <c r="E26" s="28">
        <v>30000</v>
      </c>
      <c r="F26" s="170" t="s">
        <v>35</v>
      </c>
    </row>
    <row r="27" spans="1:6" ht="23.25">
      <c r="A27" s="14" t="s">
        <v>155</v>
      </c>
      <c r="B27" s="27">
        <v>210402</v>
      </c>
      <c r="C27" s="70"/>
      <c r="D27" s="76"/>
      <c r="E27" s="70" t="s">
        <v>35</v>
      </c>
      <c r="F27" s="170" t="s">
        <v>35</v>
      </c>
    </row>
    <row r="28" spans="1:6" ht="23.25">
      <c r="A28" s="14" t="s">
        <v>157</v>
      </c>
      <c r="B28" s="27">
        <v>210500</v>
      </c>
      <c r="C28" s="70"/>
      <c r="D28" s="76"/>
      <c r="E28" s="28">
        <v>746225</v>
      </c>
      <c r="F28" s="170"/>
    </row>
    <row r="29" spans="1:8" ht="23.25">
      <c r="A29" s="22" t="str">
        <f>'[1]เงินสะสม'!$A$2</f>
        <v>เงินสะสม</v>
      </c>
      <c r="B29" s="27">
        <f>'[1]เงินสะสม'!$A$3</f>
        <v>300000</v>
      </c>
      <c r="C29" s="70"/>
      <c r="D29" s="76"/>
      <c r="E29" s="28">
        <v>4610487</v>
      </c>
      <c r="F29" s="170" t="s">
        <v>35</v>
      </c>
      <c r="H29" s="257"/>
    </row>
    <row r="30" spans="1:6" ht="23.25">
      <c r="A30" s="22" t="str">
        <f>'[1]เงินทุนสำรองเงินสะสม'!$A$2</f>
        <v>เงินทุนสำรองเงินสะสม</v>
      </c>
      <c r="B30" s="27">
        <f>'[1]เงินทุนสำรองเงินสะสม'!$A$3</f>
        <v>320000</v>
      </c>
      <c r="C30" s="70"/>
      <c r="D30" s="76"/>
      <c r="E30" s="28">
        <v>5843540</v>
      </c>
      <c r="F30" s="170">
        <v>74</v>
      </c>
    </row>
    <row r="31" spans="1:6" ht="23.25">
      <c r="A31" s="22" t="str">
        <f>'[1]รายรับ'!$A$2</f>
        <v>รายรับ</v>
      </c>
      <c r="B31" s="27">
        <f>'[1]รายรับ'!$A$3</f>
        <v>410000</v>
      </c>
      <c r="C31" s="70"/>
      <c r="D31" s="76"/>
      <c r="E31" s="28">
        <v>442251</v>
      </c>
      <c r="F31" s="170">
        <v>18</v>
      </c>
    </row>
    <row r="32" spans="1:6" ht="23.25">
      <c r="A32" s="14"/>
      <c r="B32" s="27"/>
      <c r="C32" s="70"/>
      <c r="D32" s="76"/>
      <c r="E32" s="70"/>
      <c r="F32" s="170"/>
    </row>
    <row r="33" spans="1:6" ht="24" thickBot="1">
      <c r="A33" s="14"/>
      <c r="B33" s="49"/>
      <c r="C33" s="72">
        <f>INT(SUM(C6:C32)+SUM(D6:D32)/100)</f>
        <v>12370674</v>
      </c>
      <c r="D33" s="73">
        <f>MOD(SUM(D6:D28),100)</f>
        <v>96</v>
      </c>
      <c r="E33" s="71">
        <f>INT(SUM(E6:E31)+SUM(F6:F31)/100)</f>
        <v>12370674</v>
      </c>
      <c r="F33" s="172">
        <f>MOD(SUM(F6:F31),100)</f>
        <v>96</v>
      </c>
    </row>
    <row r="34" ht="24" thickTop="1">
      <c r="A34" s="14"/>
    </row>
    <row r="35" ht="23.25">
      <c r="A35" s="14"/>
    </row>
    <row r="36" ht="23.25">
      <c r="A36" s="14"/>
    </row>
    <row r="37" ht="23.25">
      <c r="A37" s="14"/>
    </row>
    <row r="38" ht="23.25">
      <c r="A38" s="14"/>
    </row>
    <row r="39" ht="23.25">
      <c r="A39" s="14"/>
    </row>
    <row r="40" ht="23.25">
      <c r="A40" s="14"/>
    </row>
    <row r="41" ht="23.25">
      <c r="A41" s="14"/>
    </row>
  </sheetData>
  <mergeCells count="5">
    <mergeCell ref="A1:E1"/>
    <mergeCell ref="C5:D5"/>
    <mergeCell ref="E5:F5"/>
    <mergeCell ref="A3:E3"/>
    <mergeCell ref="A2:E2"/>
  </mergeCells>
  <printOptions/>
  <pageMargins left="0.75" right="0.11" top="0.17" bottom="0.16" header="0.17" footer="0.16"/>
  <pageSetup orientation="portrait" paperSize="9" r:id="rId1"/>
  <ignoredErrors>
    <ignoredError sqref="D3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25">
      <selection activeCell="C42" sqref="C42"/>
    </sheetView>
  </sheetViews>
  <sheetFormatPr defaultColWidth="9.140625" defaultRowHeight="12.75"/>
  <cols>
    <col min="1" max="1" width="18.421875" style="291" customWidth="1"/>
    <col min="2" max="2" width="9.421875" style="291" customWidth="1"/>
    <col min="3" max="3" width="36.28125" style="267" customWidth="1"/>
    <col min="4" max="4" width="12.00390625" style="292" customWidth="1"/>
    <col min="5" max="5" width="13.28125" style="293" customWidth="1"/>
    <col min="6" max="6" width="12.7109375" style="292" customWidth="1"/>
    <col min="7" max="11" width="12.7109375" style="293" hidden="1" customWidth="1"/>
    <col min="12" max="14" width="12.7109375" style="294" hidden="1" customWidth="1"/>
    <col min="15" max="16384" width="9.140625" style="267" customWidth="1"/>
  </cols>
  <sheetData>
    <row r="1" spans="1:14" ht="21">
      <c r="A1" s="523" t="s">
        <v>322</v>
      </c>
      <c r="B1" s="523"/>
      <c r="C1" s="523"/>
      <c r="D1" s="523"/>
      <c r="E1" s="523"/>
      <c r="F1" s="523"/>
      <c r="G1" s="523"/>
      <c r="H1" s="523"/>
      <c r="I1" s="523"/>
      <c r="J1" s="491" t="s">
        <v>258</v>
      </c>
      <c r="K1" s="491"/>
      <c r="L1" s="491" t="s">
        <v>258</v>
      </c>
      <c r="M1" s="491"/>
      <c r="N1" s="491"/>
    </row>
    <row r="2" spans="1:14" ht="21">
      <c r="A2" s="490" t="s">
        <v>257</v>
      </c>
      <c r="B2" s="490"/>
      <c r="C2" s="490"/>
      <c r="D2" s="490"/>
      <c r="E2" s="490"/>
      <c r="F2" s="490"/>
      <c r="G2" s="490"/>
      <c r="H2" s="268"/>
      <c r="I2" s="268"/>
      <c r="J2" s="268"/>
      <c r="K2" s="268"/>
      <c r="L2" s="268"/>
      <c r="M2" s="268"/>
      <c r="N2" s="268"/>
    </row>
    <row r="3" spans="1:14" s="420" customFormat="1" ht="21">
      <c r="A3" s="416" t="s">
        <v>68</v>
      </c>
      <c r="B3" s="416" t="s">
        <v>5</v>
      </c>
      <c r="C3" s="416" t="s">
        <v>69</v>
      </c>
      <c r="D3" s="417" t="s">
        <v>70</v>
      </c>
      <c r="E3" s="418" t="s">
        <v>318</v>
      </c>
      <c r="F3" s="418" t="s">
        <v>310</v>
      </c>
      <c r="G3" s="418" t="s">
        <v>309</v>
      </c>
      <c r="H3" s="417" t="s">
        <v>311</v>
      </c>
      <c r="I3" s="417" t="s">
        <v>312</v>
      </c>
      <c r="J3" s="422" t="s">
        <v>313</v>
      </c>
      <c r="K3" s="417" t="s">
        <v>314</v>
      </c>
      <c r="L3" s="419" t="s">
        <v>315</v>
      </c>
      <c r="M3" s="419" t="s">
        <v>316</v>
      </c>
      <c r="N3" s="419" t="s">
        <v>317</v>
      </c>
    </row>
    <row r="4" spans="1:14" ht="21">
      <c r="A4" s="497" t="s">
        <v>101</v>
      </c>
      <c r="B4" s="269">
        <v>411001</v>
      </c>
      <c r="C4" s="270" t="s">
        <v>72</v>
      </c>
      <c r="D4" s="271">
        <v>59400</v>
      </c>
      <c r="E4" s="271">
        <f>F4</f>
        <v>0</v>
      </c>
      <c r="F4" s="271"/>
      <c r="G4" s="271">
        <f>E4+H4</f>
        <v>0</v>
      </c>
      <c r="H4" s="272"/>
      <c r="I4" s="273"/>
      <c r="J4" s="423"/>
      <c r="K4" s="271"/>
      <c r="L4" s="274"/>
      <c r="M4" s="275"/>
      <c r="N4" s="271"/>
    </row>
    <row r="5" spans="1:14" ht="21">
      <c r="A5" s="496"/>
      <c r="B5" s="276">
        <v>411002</v>
      </c>
      <c r="C5" s="277" t="s">
        <v>73</v>
      </c>
      <c r="D5" s="272">
        <v>25000</v>
      </c>
      <c r="E5" s="272">
        <f>F5</f>
        <v>118.15</v>
      </c>
      <c r="F5" s="272">
        <v>118.15</v>
      </c>
      <c r="G5" s="272"/>
      <c r="H5" s="272"/>
      <c r="I5" s="273"/>
      <c r="J5" s="273"/>
      <c r="K5" s="424"/>
      <c r="L5" s="274"/>
      <c r="M5" s="278"/>
      <c r="N5" s="272"/>
    </row>
    <row r="6" spans="1:14" ht="21">
      <c r="A6" s="496"/>
      <c r="B6" s="276">
        <v>411003</v>
      </c>
      <c r="C6" s="277" t="s">
        <v>74</v>
      </c>
      <c r="D6" s="272">
        <v>12300</v>
      </c>
      <c r="E6" s="272">
        <f>F6</f>
        <v>0</v>
      </c>
      <c r="F6" s="272"/>
      <c r="G6" s="272"/>
      <c r="H6" s="272"/>
      <c r="I6" s="273"/>
      <c r="J6" s="273"/>
      <c r="K6" s="272"/>
      <c r="L6" s="274"/>
      <c r="M6" s="274"/>
      <c r="N6" s="272"/>
    </row>
    <row r="7" spans="1:14" ht="21">
      <c r="A7" s="486"/>
      <c r="B7" s="279">
        <v>411004</v>
      </c>
      <c r="C7" s="280" t="s">
        <v>75</v>
      </c>
      <c r="D7" s="281"/>
      <c r="E7" s="281">
        <f>F7</f>
        <v>0</v>
      </c>
      <c r="F7" s="272"/>
      <c r="G7" s="272"/>
      <c r="H7" s="272"/>
      <c r="I7" s="273"/>
      <c r="J7" s="421"/>
      <c r="K7" s="281"/>
      <c r="L7" s="274"/>
      <c r="M7" s="282"/>
      <c r="N7" s="281"/>
    </row>
    <row r="8" spans="1:17" s="429" customFormat="1" ht="21.75" thickBot="1">
      <c r="A8" s="425"/>
      <c r="B8" s="425"/>
      <c r="C8" s="425" t="s">
        <v>76</v>
      </c>
      <c r="D8" s="426">
        <f>SUM(D4:D7)</f>
        <v>96700</v>
      </c>
      <c r="E8" s="426">
        <f aca="true" t="shared" si="0" ref="E8:N8">SUM(E4:E7)</f>
        <v>118.15</v>
      </c>
      <c r="F8" s="426">
        <f t="shared" si="0"/>
        <v>118.15</v>
      </c>
      <c r="G8" s="426">
        <f t="shared" si="0"/>
        <v>0</v>
      </c>
      <c r="H8" s="426">
        <f t="shared" si="0"/>
        <v>0</v>
      </c>
      <c r="I8" s="426">
        <f t="shared" si="0"/>
        <v>0</v>
      </c>
      <c r="J8" s="427">
        <f t="shared" si="0"/>
        <v>0</v>
      </c>
      <c r="K8" s="426">
        <f t="shared" si="0"/>
        <v>0</v>
      </c>
      <c r="L8" s="428">
        <f t="shared" si="0"/>
        <v>0</v>
      </c>
      <c r="M8" s="426">
        <f t="shared" si="0"/>
        <v>0</v>
      </c>
      <c r="N8" s="426">
        <f t="shared" si="0"/>
        <v>0</v>
      </c>
      <c r="O8" s="522" t="s">
        <v>106</v>
      </c>
      <c r="P8" s="522"/>
      <c r="Q8" s="522"/>
    </row>
    <row r="9" spans="1:15" ht="21.75" thickTop="1">
      <c r="A9" s="487" t="s">
        <v>71</v>
      </c>
      <c r="B9" s="283">
        <v>421002</v>
      </c>
      <c r="C9" s="284" t="s">
        <v>77</v>
      </c>
      <c r="D9" s="285">
        <v>5411800</v>
      </c>
      <c r="E9" s="285">
        <f>F9</f>
        <v>0</v>
      </c>
      <c r="F9" s="272"/>
      <c r="G9" s="272"/>
      <c r="H9" s="272"/>
      <c r="I9" s="272"/>
      <c r="J9" s="273"/>
      <c r="K9" s="424"/>
      <c r="L9" s="274"/>
      <c r="M9" s="278"/>
      <c r="N9" s="286"/>
      <c r="O9" s="267" t="s">
        <v>221</v>
      </c>
    </row>
    <row r="10" spans="1:14" ht="21">
      <c r="A10" s="496"/>
      <c r="B10" s="276">
        <v>421004</v>
      </c>
      <c r="C10" s="277" t="s">
        <v>78</v>
      </c>
      <c r="D10" s="272">
        <v>1442400</v>
      </c>
      <c r="E10" s="272">
        <f>F10</f>
        <v>126836.44</v>
      </c>
      <c r="F10" s="272">
        <v>126836.44</v>
      </c>
      <c r="G10" s="272"/>
      <c r="H10" s="272"/>
      <c r="I10" s="272"/>
      <c r="J10" s="273"/>
      <c r="K10" s="424"/>
      <c r="L10" s="274"/>
      <c r="M10" s="278"/>
      <c r="N10" s="287"/>
    </row>
    <row r="11" spans="1:14" ht="21">
      <c r="A11" s="496"/>
      <c r="B11" s="276">
        <v>421005</v>
      </c>
      <c r="C11" s="277" t="s">
        <v>79</v>
      </c>
      <c r="D11" s="272">
        <v>32600</v>
      </c>
      <c r="E11" s="272">
        <f aca="true" t="shared" si="1" ref="E11:E18">F11</f>
        <v>0</v>
      </c>
      <c r="F11" s="272"/>
      <c r="G11" s="272"/>
      <c r="H11" s="272"/>
      <c r="I11" s="272"/>
      <c r="J11" s="273"/>
      <c r="K11" s="272"/>
      <c r="L11" s="274"/>
      <c r="M11" s="278"/>
      <c r="N11" s="287"/>
    </row>
    <row r="12" spans="1:14" ht="21">
      <c r="A12" s="496"/>
      <c r="B12" s="276">
        <v>421006</v>
      </c>
      <c r="C12" s="277" t="s">
        <v>80</v>
      </c>
      <c r="D12" s="272">
        <v>811300</v>
      </c>
      <c r="E12" s="272">
        <f t="shared" si="1"/>
        <v>62300.67</v>
      </c>
      <c r="F12" s="272">
        <v>62300.67</v>
      </c>
      <c r="G12" s="272"/>
      <c r="H12" s="272"/>
      <c r="I12" s="272"/>
      <c r="J12" s="273"/>
      <c r="K12" s="424"/>
      <c r="L12" s="274"/>
      <c r="M12" s="278"/>
      <c r="N12" s="287"/>
    </row>
    <row r="13" spans="1:14" ht="21">
      <c r="A13" s="496"/>
      <c r="B13" s="276">
        <v>421007</v>
      </c>
      <c r="C13" s="277" t="s">
        <v>81</v>
      </c>
      <c r="D13" s="272">
        <v>1859300</v>
      </c>
      <c r="E13" s="272">
        <f t="shared" si="1"/>
        <v>160557.05</v>
      </c>
      <c r="F13" s="272">
        <v>160557.05</v>
      </c>
      <c r="G13" s="272"/>
      <c r="H13" s="272"/>
      <c r="I13" s="272"/>
      <c r="J13" s="273"/>
      <c r="K13" s="424"/>
      <c r="L13" s="274"/>
      <c r="M13" s="278"/>
      <c r="N13" s="287"/>
    </row>
    <row r="14" spans="1:14" ht="21">
      <c r="A14" s="496"/>
      <c r="B14" s="276">
        <v>421011</v>
      </c>
      <c r="C14" s="277" t="s">
        <v>319</v>
      </c>
      <c r="D14" s="272">
        <v>3400</v>
      </c>
      <c r="E14" s="272">
        <f t="shared" si="1"/>
        <v>0</v>
      </c>
      <c r="F14" s="272"/>
      <c r="G14" s="272"/>
      <c r="H14" s="272"/>
      <c r="I14" s="272"/>
      <c r="J14" s="273"/>
      <c r="K14" s="424"/>
      <c r="L14" s="274"/>
      <c r="M14" s="278"/>
      <c r="N14" s="287"/>
    </row>
    <row r="15" spans="1:14" ht="21">
      <c r="A15" s="496"/>
      <c r="B15" s="276">
        <v>421012</v>
      </c>
      <c r="C15" s="277" t="s">
        <v>82</v>
      </c>
      <c r="D15" s="272">
        <v>87500</v>
      </c>
      <c r="E15" s="272">
        <f t="shared" si="1"/>
        <v>0</v>
      </c>
      <c r="F15" s="272"/>
      <c r="G15" s="272"/>
      <c r="H15" s="272"/>
      <c r="I15" s="272"/>
      <c r="J15" s="273"/>
      <c r="K15" s="424"/>
      <c r="L15" s="274"/>
      <c r="M15" s="278"/>
      <c r="N15" s="287"/>
    </row>
    <row r="16" spans="1:14" ht="21">
      <c r="A16" s="496"/>
      <c r="B16" s="276">
        <v>421013</v>
      </c>
      <c r="C16" s="277" t="s">
        <v>83</v>
      </c>
      <c r="D16" s="272">
        <v>44500</v>
      </c>
      <c r="E16" s="272">
        <f t="shared" si="1"/>
        <v>0</v>
      </c>
      <c r="F16" s="272"/>
      <c r="G16" s="272"/>
      <c r="H16" s="272"/>
      <c r="I16" s="272"/>
      <c r="J16" s="273"/>
      <c r="K16" s="272"/>
      <c r="L16" s="274"/>
      <c r="M16" s="278"/>
      <c r="N16" s="287"/>
    </row>
    <row r="17" spans="1:14" ht="21">
      <c r="A17" s="496"/>
      <c r="B17" s="276">
        <v>421015</v>
      </c>
      <c r="C17" s="277" t="s">
        <v>84</v>
      </c>
      <c r="D17" s="272">
        <v>674200</v>
      </c>
      <c r="E17" s="272">
        <f t="shared" si="1"/>
        <v>33714</v>
      </c>
      <c r="F17" s="272">
        <v>33714</v>
      </c>
      <c r="G17" s="272"/>
      <c r="H17" s="272"/>
      <c r="I17" s="272"/>
      <c r="J17" s="273"/>
      <c r="K17" s="424"/>
      <c r="L17" s="274"/>
      <c r="M17" s="278"/>
      <c r="N17" s="287"/>
    </row>
    <row r="18" spans="1:14" ht="21">
      <c r="A18" s="486"/>
      <c r="B18" s="276">
        <v>421016</v>
      </c>
      <c r="C18" s="277" t="s">
        <v>85</v>
      </c>
      <c r="D18" s="272">
        <v>700</v>
      </c>
      <c r="E18" s="272">
        <f t="shared" si="1"/>
        <v>0</v>
      </c>
      <c r="F18" s="272"/>
      <c r="G18" s="272"/>
      <c r="H18" s="272"/>
      <c r="I18" s="272"/>
      <c r="J18" s="273"/>
      <c r="K18" s="281"/>
      <c r="L18" s="274"/>
      <c r="M18" s="282"/>
      <c r="N18" s="288"/>
    </row>
    <row r="19" spans="1:14" s="429" customFormat="1" ht="21.75" thickBot="1">
      <c r="A19" s="425"/>
      <c r="B19" s="425"/>
      <c r="C19" s="425" t="s">
        <v>76</v>
      </c>
      <c r="D19" s="426">
        <f>SUM(D9:D18)</f>
        <v>10367700</v>
      </c>
      <c r="E19" s="426">
        <f aca="true" t="shared" si="2" ref="E19:N19">SUM(E9:E18)</f>
        <v>383408.16</v>
      </c>
      <c r="F19" s="426">
        <f t="shared" si="2"/>
        <v>383408.16</v>
      </c>
      <c r="G19" s="426">
        <f t="shared" si="2"/>
        <v>0</v>
      </c>
      <c r="H19" s="426">
        <f t="shared" si="2"/>
        <v>0</v>
      </c>
      <c r="I19" s="426">
        <f t="shared" si="2"/>
        <v>0</v>
      </c>
      <c r="J19" s="427">
        <f t="shared" si="2"/>
        <v>0</v>
      </c>
      <c r="K19" s="426">
        <f t="shared" si="2"/>
        <v>0</v>
      </c>
      <c r="L19" s="428">
        <f t="shared" si="2"/>
        <v>0</v>
      </c>
      <c r="M19" s="426">
        <f t="shared" si="2"/>
        <v>0</v>
      </c>
      <c r="N19" s="426">
        <f t="shared" si="2"/>
        <v>0</v>
      </c>
    </row>
    <row r="20" spans="1:14" ht="21.75" thickTop="1">
      <c r="A20" s="524" t="s">
        <v>126</v>
      </c>
      <c r="B20" s="276">
        <v>412104</v>
      </c>
      <c r="C20" s="277" t="s">
        <v>87</v>
      </c>
      <c r="D20" s="272">
        <v>42500</v>
      </c>
      <c r="E20" s="272">
        <f aca="true" t="shared" si="3" ref="E20:E26">F20</f>
        <v>0</v>
      </c>
      <c r="F20" s="272"/>
      <c r="G20" s="272"/>
      <c r="H20" s="272"/>
      <c r="I20" s="272"/>
      <c r="J20" s="273"/>
      <c r="K20" s="424"/>
      <c r="L20" s="274"/>
      <c r="M20" s="278"/>
      <c r="N20" s="287"/>
    </row>
    <row r="21" spans="1:14" ht="21">
      <c r="A21" s="496"/>
      <c r="B21" s="276">
        <v>412307</v>
      </c>
      <c r="C21" s="277" t="s">
        <v>88</v>
      </c>
      <c r="D21" s="272">
        <v>1700</v>
      </c>
      <c r="E21" s="272">
        <f t="shared" si="3"/>
        <v>213</v>
      </c>
      <c r="F21" s="272">
        <v>213</v>
      </c>
      <c r="G21" s="272"/>
      <c r="H21" s="272"/>
      <c r="I21" s="272"/>
      <c r="J21" s="273"/>
      <c r="K21" s="424"/>
      <c r="L21" s="274"/>
      <c r="M21" s="278"/>
      <c r="N21" s="287"/>
    </row>
    <row r="22" spans="1:14" ht="21">
      <c r="A22" s="496"/>
      <c r="B22" s="276">
        <v>412202</v>
      </c>
      <c r="C22" s="277" t="s">
        <v>89</v>
      </c>
      <c r="D22" s="272">
        <v>4100</v>
      </c>
      <c r="E22" s="272">
        <f t="shared" si="3"/>
        <v>0</v>
      </c>
      <c r="F22" s="272"/>
      <c r="G22" s="272"/>
      <c r="H22" s="272"/>
      <c r="I22" s="272"/>
      <c r="J22" s="273"/>
      <c r="K22" s="272"/>
      <c r="L22" s="274"/>
      <c r="M22" s="274"/>
      <c r="N22" s="287"/>
    </row>
    <row r="23" spans="1:14" ht="21">
      <c r="A23" s="496"/>
      <c r="B23" s="276">
        <v>412210</v>
      </c>
      <c r="C23" s="277" t="s">
        <v>90</v>
      </c>
      <c r="D23" s="272">
        <v>500</v>
      </c>
      <c r="E23" s="272">
        <f t="shared" si="3"/>
        <v>7671.75</v>
      </c>
      <c r="F23" s="272">
        <v>7671.75</v>
      </c>
      <c r="G23" s="272"/>
      <c r="H23" s="272"/>
      <c r="I23" s="272"/>
      <c r="J23" s="273"/>
      <c r="K23" s="272"/>
      <c r="L23" s="274"/>
      <c r="M23" s="274"/>
      <c r="N23" s="287"/>
    </row>
    <row r="24" spans="1:14" ht="21">
      <c r="A24" s="496"/>
      <c r="B24" s="276">
        <v>412128</v>
      </c>
      <c r="C24" s="277" t="s">
        <v>91</v>
      </c>
      <c r="D24" s="272">
        <v>1200</v>
      </c>
      <c r="E24" s="272">
        <f t="shared" si="3"/>
        <v>0</v>
      </c>
      <c r="F24" s="272"/>
      <c r="G24" s="272"/>
      <c r="H24" s="272"/>
      <c r="I24" s="272"/>
      <c r="J24" s="273"/>
      <c r="K24" s="272"/>
      <c r="L24" s="274"/>
      <c r="M24" s="274"/>
      <c r="N24" s="287"/>
    </row>
    <row r="25" spans="1:14" ht="21">
      <c r="A25" s="496"/>
      <c r="B25" s="276">
        <v>412199</v>
      </c>
      <c r="C25" s="277" t="s">
        <v>320</v>
      </c>
      <c r="D25" s="272">
        <v>300</v>
      </c>
      <c r="E25" s="272">
        <f t="shared" si="3"/>
        <v>0</v>
      </c>
      <c r="F25" s="272"/>
      <c r="G25" s="272"/>
      <c r="H25" s="272"/>
      <c r="I25" s="272"/>
      <c r="J25" s="273"/>
      <c r="K25" s="272"/>
      <c r="L25" s="274"/>
      <c r="M25" s="272"/>
      <c r="N25" s="287"/>
    </row>
    <row r="26" spans="1:14" ht="21">
      <c r="A26" s="486"/>
      <c r="B26" s="276">
        <v>412302</v>
      </c>
      <c r="C26" s="277" t="s">
        <v>321</v>
      </c>
      <c r="D26" s="272">
        <v>5000</v>
      </c>
      <c r="E26" s="272">
        <f t="shared" si="3"/>
        <v>0</v>
      </c>
      <c r="F26" s="272"/>
      <c r="G26" s="272"/>
      <c r="H26" s="272"/>
      <c r="I26" s="272"/>
      <c r="J26" s="273"/>
      <c r="K26" s="281"/>
      <c r="L26" s="274"/>
      <c r="M26" s="281"/>
      <c r="N26" s="288"/>
    </row>
    <row r="27" spans="1:14" s="429" customFormat="1" ht="21.75" thickBot="1">
      <c r="A27" s="425"/>
      <c r="B27" s="425"/>
      <c r="C27" s="425" t="s">
        <v>76</v>
      </c>
      <c r="D27" s="426">
        <f>SUM(D20:D26)</f>
        <v>55300</v>
      </c>
      <c r="E27" s="426">
        <f aca="true" t="shared" si="4" ref="E27:N27">SUM(E20:E26)</f>
        <v>7884.75</v>
      </c>
      <c r="F27" s="426">
        <f t="shared" si="4"/>
        <v>7884.75</v>
      </c>
      <c r="G27" s="426">
        <f t="shared" si="4"/>
        <v>0</v>
      </c>
      <c r="H27" s="426">
        <f t="shared" si="4"/>
        <v>0</v>
      </c>
      <c r="I27" s="426">
        <f t="shared" si="4"/>
        <v>0</v>
      </c>
      <c r="J27" s="426">
        <f t="shared" si="4"/>
        <v>0</v>
      </c>
      <c r="K27" s="426">
        <f t="shared" si="4"/>
        <v>0</v>
      </c>
      <c r="L27" s="426">
        <f t="shared" si="4"/>
        <v>0</v>
      </c>
      <c r="M27" s="426">
        <f t="shared" si="4"/>
        <v>0</v>
      </c>
      <c r="N27" s="426">
        <f t="shared" si="4"/>
        <v>0</v>
      </c>
    </row>
    <row r="28" spans="1:14" ht="21.75" thickTop="1">
      <c r="A28" s="283" t="s">
        <v>102</v>
      </c>
      <c r="B28" s="283">
        <v>412003</v>
      </c>
      <c r="C28" s="284" t="s">
        <v>93</v>
      </c>
      <c r="D28" s="285">
        <v>34300</v>
      </c>
      <c r="E28" s="285">
        <f>F28</f>
        <v>50830.12</v>
      </c>
      <c r="F28" s="272">
        <v>50830.12</v>
      </c>
      <c r="G28" s="272"/>
      <c r="H28" s="272"/>
      <c r="I28" s="272"/>
      <c r="J28" s="421"/>
      <c r="K28" s="281"/>
      <c r="L28" s="274"/>
      <c r="M28" s="282"/>
      <c r="N28" s="289"/>
    </row>
    <row r="29" spans="1:14" s="429" customFormat="1" ht="21.75" thickBot="1">
      <c r="A29" s="425"/>
      <c r="B29" s="425"/>
      <c r="C29" s="425" t="s">
        <v>76</v>
      </c>
      <c r="D29" s="426">
        <f>SUM(D28)</f>
        <v>34300</v>
      </c>
      <c r="E29" s="426">
        <f aca="true" t="shared" si="5" ref="E29:N29">SUM(E28)</f>
        <v>50830.12</v>
      </c>
      <c r="F29" s="426">
        <f t="shared" si="5"/>
        <v>50830.12</v>
      </c>
      <c r="G29" s="426">
        <f t="shared" si="5"/>
        <v>0</v>
      </c>
      <c r="H29" s="426">
        <f t="shared" si="5"/>
        <v>0</v>
      </c>
      <c r="I29" s="426">
        <f t="shared" si="5"/>
        <v>0</v>
      </c>
      <c r="J29" s="426">
        <f t="shared" si="5"/>
        <v>0</v>
      </c>
      <c r="K29" s="426">
        <f t="shared" si="5"/>
        <v>0</v>
      </c>
      <c r="L29" s="426">
        <f t="shared" si="5"/>
        <v>0</v>
      </c>
      <c r="M29" s="426">
        <f t="shared" si="5"/>
        <v>0</v>
      </c>
      <c r="N29" s="426">
        <f t="shared" si="5"/>
        <v>0</v>
      </c>
    </row>
    <row r="30" spans="1:14" s="429" customFormat="1" ht="22.5" thickBot="1" thickTop="1">
      <c r="A30" s="430" t="s">
        <v>103</v>
      </c>
      <c r="B30" s="431">
        <v>414006</v>
      </c>
      <c r="C30" s="432" t="s">
        <v>94</v>
      </c>
      <c r="D30" s="433">
        <v>21000</v>
      </c>
      <c r="E30" s="433">
        <f>F30</f>
        <v>0</v>
      </c>
      <c r="F30" s="433"/>
      <c r="G30" s="433"/>
      <c r="H30" s="433"/>
      <c r="I30" s="433"/>
      <c r="J30" s="433"/>
      <c r="K30" s="433"/>
      <c r="L30" s="433"/>
      <c r="M30" s="433"/>
      <c r="N30" s="433"/>
    </row>
    <row r="31" spans="1:14" ht="21.75" thickTop="1">
      <c r="A31" s="488" t="s">
        <v>104</v>
      </c>
      <c r="B31" s="276">
        <v>415004</v>
      </c>
      <c r="C31" s="277" t="s">
        <v>95</v>
      </c>
      <c r="D31" s="272">
        <v>25000</v>
      </c>
      <c r="E31" s="272">
        <f>F31</f>
        <v>0</v>
      </c>
      <c r="F31" s="272"/>
      <c r="G31" s="272"/>
      <c r="H31" s="272"/>
      <c r="I31" s="272"/>
      <c r="J31" s="273"/>
      <c r="K31" s="272"/>
      <c r="L31" s="274"/>
      <c r="M31" s="274"/>
      <c r="N31" s="286"/>
    </row>
    <row r="32" spans="1:14" ht="21">
      <c r="A32" s="489"/>
      <c r="B32" s="276">
        <v>415999</v>
      </c>
      <c r="C32" s="277" t="s">
        <v>96</v>
      </c>
      <c r="D32" s="272">
        <v>12500</v>
      </c>
      <c r="E32" s="272">
        <f>F32</f>
        <v>10</v>
      </c>
      <c r="F32" s="272">
        <v>10</v>
      </c>
      <c r="G32" s="272"/>
      <c r="H32" s="272"/>
      <c r="I32" s="272"/>
      <c r="J32" s="273"/>
      <c r="K32" s="281"/>
      <c r="L32" s="274"/>
      <c r="M32" s="282"/>
      <c r="N32" s="287"/>
    </row>
    <row r="33" spans="1:14" s="429" customFormat="1" ht="21.75" thickBot="1">
      <c r="A33" s="425"/>
      <c r="B33" s="425"/>
      <c r="C33" s="425" t="s">
        <v>76</v>
      </c>
      <c r="D33" s="426">
        <f>SUM(D31:D32)</f>
        <v>37500</v>
      </c>
      <c r="E33" s="426">
        <f aca="true" t="shared" si="6" ref="E33:N33">SUM(E31:E32)</f>
        <v>10</v>
      </c>
      <c r="F33" s="426">
        <f t="shared" si="6"/>
        <v>10</v>
      </c>
      <c r="G33" s="426">
        <f t="shared" si="6"/>
        <v>0</v>
      </c>
      <c r="H33" s="426">
        <f t="shared" si="6"/>
        <v>0</v>
      </c>
      <c r="I33" s="426">
        <f t="shared" si="6"/>
        <v>0</v>
      </c>
      <c r="J33" s="426">
        <f t="shared" si="6"/>
        <v>0</v>
      </c>
      <c r="K33" s="426">
        <f t="shared" si="6"/>
        <v>0</v>
      </c>
      <c r="L33" s="426">
        <f t="shared" si="6"/>
        <v>0</v>
      </c>
      <c r="M33" s="426">
        <f t="shared" si="6"/>
        <v>0</v>
      </c>
      <c r="N33" s="426">
        <f t="shared" si="6"/>
        <v>0</v>
      </c>
    </row>
    <row r="34" spans="1:14" s="434" customFormat="1" ht="21.75" thickTop="1">
      <c r="A34" s="451" t="s">
        <v>105</v>
      </c>
      <c r="B34" s="451">
        <v>431002</v>
      </c>
      <c r="C34" s="452" t="s">
        <v>97</v>
      </c>
      <c r="D34" s="453">
        <v>4883500</v>
      </c>
      <c r="E34" s="453">
        <f>F34</f>
        <v>0</v>
      </c>
      <c r="F34" s="453"/>
      <c r="G34" s="453"/>
      <c r="H34" s="453"/>
      <c r="I34" s="453"/>
      <c r="J34" s="454"/>
      <c r="K34" s="455"/>
      <c r="L34" s="456"/>
      <c r="M34" s="457"/>
      <c r="N34" s="458"/>
    </row>
    <row r="35" spans="1:14" s="460" customFormat="1" ht="21.75" thickBot="1">
      <c r="A35" s="436"/>
      <c r="B35" s="436"/>
      <c r="C35" s="436" t="s">
        <v>76</v>
      </c>
      <c r="D35" s="459">
        <f>D8+D19+D27+D29+D30+D33+D34</f>
        <v>15496000</v>
      </c>
      <c r="E35" s="459">
        <f aca="true" t="shared" si="7" ref="E35:N35">E8+E19+E27+E29+E30+E33+E34</f>
        <v>442251.18</v>
      </c>
      <c r="F35" s="459">
        <f t="shared" si="7"/>
        <v>442251.18</v>
      </c>
      <c r="G35" s="459">
        <f t="shared" si="7"/>
        <v>0</v>
      </c>
      <c r="H35" s="459">
        <f t="shared" si="7"/>
        <v>0</v>
      </c>
      <c r="I35" s="459">
        <f t="shared" si="7"/>
        <v>0</v>
      </c>
      <c r="J35" s="459">
        <f t="shared" si="7"/>
        <v>0</v>
      </c>
      <c r="K35" s="459">
        <f t="shared" si="7"/>
        <v>0</v>
      </c>
      <c r="L35" s="459">
        <f t="shared" si="7"/>
        <v>0</v>
      </c>
      <c r="M35" s="459">
        <f t="shared" si="7"/>
        <v>0</v>
      </c>
      <c r="N35" s="459">
        <f t="shared" si="7"/>
        <v>0</v>
      </c>
    </row>
    <row r="36" spans="1:14" ht="21.75" thickTop="1">
      <c r="A36" s="524"/>
      <c r="B36" s="276">
        <v>441000</v>
      </c>
      <c r="C36" s="277" t="s">
        <v>98</v>
      </c>
      <c r="D36" s="272"/>
      <c r="E36" s="272">
        <f>F36</f>
        <v>0</v>
      </c>
      <c r="F36" s="272"/>
      <c r="G36" s="272"/>
      <c r="H36" s="272"/>
      <c r="I36" s="272"/>
      <c r="J36" s="273"/>
      <c r="K36" s="272"/>
      <c r="L36" s="274"/>
      <c r="M36" s="274"/>
      <c r="N36" s="286"/>
    </row>
    <row r="37" spans="1:15" ht="21">
      <c r="A37" s="496"/>
      <c r="B37" s="276">
        <v>441002</v>
      </c>
      <c r="C37" s="277" t="s">
        <v>99</v>
      </c>
      <c r="D37" s="272"/>
      <c r="E37" s="272">
        <f>F37</f>
        <v>0</v>
      </c>
      <c r="F37" s="272"/>
      <c r="G37" s="272"/>
      <c r="H37" s="272"/>
      <c r="I37" s="272"/>
      <c r="J37" s="273"/>
      <c r="K37" s="281"/>
      <c r="L37" s="274"/>
      <c r="M37" s="282"/>
      <c r="N37" s="288"/>
      <c r="O37" s="290" t="s">
        <v>261</v>
      </c>
    </row>
    <row r="38" spans="1:14" s="442" customFormat="1" ht="21.75" thickBot="1">
      <c r="A38" s="435"/>
      <c r="B38" s="435"/>
      <c r="C38" s="436" t="s">
        <v>100</v>
      </c>
      <c r="D38" s="437">
        <f>D35+D36+D37</f>
        <v>15496000</v>
      </c>
      <c r="E38" s="437">
        <f>E35+E36+E37</f>
        <v>442251.18</v>
      </c>
      <c r="F38" s="437">
        <f>F35+F36+F37</f>
        <v>442251.18</v>
      </c>
      <c r="G38" s="437"/>
      <c r="H38" s="437"/>
      <c r="I38" s="437"/>
      <c r="J38" s="437"/>
      <c r="K38" s="438"/>
      <c r="L38" s="439"/>
      <c r="M38" s="440"/>
      <c r="N38" s="441"/>
    </row>
    <row r="39" ht="21.75" thickTop="1"/>
    <row r="42" ht="21">
      <c r="F42" s="292">
        <f>F35-442251.18</f>
        <v>0</v>
      </c>
    </row>
  </sheetData>
  <mergeCells count="10">
    <mergeCell ref="O8:Q8"/>
    <mergeCell ref="A1:I1"/>
    <mergeCell ref="A36:A37"/>
    <mergeCell ref="A4:A7"/>
    <mergeCell ref="A9:A18"/>
    <mergeCell ref="A20:A26"/>
    <mergeCell ref="A31:A32"/>
    <mergeCell ref="A2:G2"/>
    <mergeCell ref="J1:K1"/>
    <mergeCell ref="L1:N1"/>
  </mergeCells>
  <printOptions/>
  <pageMargins left="0.16" right="0.11" top="0.17" bottom="0.15" header="0.16" footer="0.1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2012-11-09T04:28:44Z</cp:lastPrinted>
  <dcterms:created xsi:type="dcterms:W3CDTF">2011-08-30T02:59:57Z</dcterms:created>
  <dcterms:modified xsi:type="dcterms:W3CDTF">2012-12-03T05:34:07Z</dcterms:modified>
  <cp:category/>
  <cp:version/>
  <cp:contentType/>
  <cp:contentStatus/>
</cp:coreProperties>
</file>