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195" windowHeight="11250" tabRatio="963" firstSheet="5" activeTab="11"/>
  </bookViews>
  <sheets>
    <sheet name="40" sheetId="1" r:id="rId1"/>
    <sheet name="39" sheetId="2" r:id="rId2"/>
    <sheet name="32" sheetId="3" r:id="rId3"/>
    <sheet name="31" sheetId="4" r:id="rId4"/>
    <sheet name="ปิดงส.รับมาตรฐาน1" sheetId="5" r:id="rId5"/>
    <sheet name="สมุดเงินสดจ่าย" sheetId="6" r:id="rId6"/>
    <sheet name="ปิดงส.จ่ายมาตรฐาน2" sheetId="7" r:id="rId7"/>
    <sheet name="ปิดทะเบียนเงินรายมาตรฐาน3" sheetId="8" r:id="rId8"/>
    <sheet name="แยกประเภท" sheetId="9" r:id="rId9"/>
    <sheet name="งบทดลอง" sheetId="10" r:id="rId10"/>
    <sheet name="รายละเอียดเงินรายรับ" sheetId="11" r:id="rId11"/>
    <sheet name="รายละเอียดเงินรับฝาก" sheetId="12" r:id="rId12"/>
    <sheet name="รายงานรับ-จ่าย เงินสด" sheetId="13" r:id="rId13"/>
    <sheet name="งบกระทบยอด" sheetId="14" r:id="rId14"/>
  </sheets>
  <externalReferences>
    <externalReference r:id="rId17"/>
  </externalReferences>
  <definedNames>
    <definedName name="_xlnm.Print_Area" localSheetId="6">'ปิดงส.จ่ายมาตรฐาน2'!$A$1:$I$43</definedName>
    <definedName name="_xlnm.Print_Titles" localSheetId="13">'งบกระทบยอด'!$1:$9</definedName>
  </definedNames>
  <calcPr fullCalcOnLoad="1"/>
</workbook>
</file>

<file path=xl/comments13.xml><?xml version="1.0" encoding="utf-8"?>
<comments xmlns="http://schemas.openxmlformats.org/spreadsheetml/2006/main">
  <authors>
    <author>HomeUser</author>
  </authors>
  <commentList>
    <comment ref="G10" authorId="0">
      <text>
        <r>
          <rPr>
            <b/>
            <sz val="9"/>
            <rFont val="Tahoma"/>
            <family val="0"/>
          </rPr>
          <t>HomeUser:</t>
        </r>
        <r>
          <rPr>
            <sz val="9"/>
            <rFont val="Tahoma"/>
            <family val="0"/>
          </rPr>
          <t xml:space="preserve">
เดือน ต.ค. เท่ากันทั้งสองด้าน เดือนต่อไปเท่าเดิมไม่เปลี่ยน 
</t>
        </r>
      </text>
    </comment>
    <comment ref="G76" authorId="0">
      <text>
        <r>
          <rPr>
            <b/>
            <sz val="9"/>
            <rFont val="Tahoma"/>
            <family val="0"/>
          </rPr>
          <t xml:space="preserve">รายรับ - รายจ่าย
</t>
        </r>
        <r>
          <rPr>
            <sz val="9"/>
            <rFont val="Tahoma"/>
            <family val="0"/>
          </rPr>
          <t xml:space="preserve">
</t>
        </r>
      </text>
    </comment>
    <comment ref="G79" authorId="0">
      <text>
        <r>
          <rPr>
            <sz val="9"/>
            <rFont val="Tahoma"/>
            <family val="0"/>
          </rPr>
          <t xml:space="preserve">
ยอดจะต้องเท่ากันกับขวามือ
</t>
        </r>
      </text>
    </comment>
    <comment ref="J78" authorId="0">
      <text>
        <r>
          <rPr>
            <b/>
            <sz val="8"/>
            <rFont val="Tahoma"/>
            <family val="0"/>
          </rPr>
          <t>HomeUser:</t>
        </r>
        <r>
          <rPr>
            <sz val="8"/>
            <rFont val="Tahoma"/>
            <family val="0"/>
          </rPr>
          <t xml:space="preserve">
ค่าเป็นบวก รายรับสูงกว่ารายจ่าย ค่าเป็นลบรายรับ(ต่ำกว่า)รายจ่าย
</t>
        </r>
      </text>
    </comment>
    <comment ref="K76" authorId="0">
      <text>
        <r>
          <rPr>
            <b/>
            <sz val="8"/>
            <rFont val="Tahoma"/>
            <family val="0"/>
          </rPr>
          <t xml:space="preserve">HomeUser
ค่าเป็นบวกหมายถึง รายรับสูงกว่ารายจ่าย ค่าเป็นลบรายรับ(ต่ำกว่า)รายจ่าย
</t>
        </r>
      </text>
    </comment>
  </commentList>
</comments>
</file>

<file path=xl/sharedStrings.xml><?xml version="1.0" encoding="utf-8"?>
<sst xmlns="http://schemas.openxmlformats.org/spreadsheetml/2006/main" count="625" uniqueCount="389">
  <si>
    <t>องค์การบริหารส่วนตำบลหูล่อง</t>
  </si>
  <si>
    <t>ใบผ่านรายการบัญชีมาตรฐาน</t>
  </si>
  <si>
    <t>ฝ่าย ส่วนการคลัง</t>
  </si>
  <si>
    <t>เดบิท</t>
  </si>
  <si>
    <t>เครดิต</t>
  </si>
  <si>
    <t>รหัสบัญชี</t>
  </si>
  <si>
    <t>รายการ</t>
  </si>
  <si>
    <t>เลขที่ 092-2-70585-3 (ออมทรัพย์)</t>
  </si>
  <si>
    <t>บัญชีเงินฝากธนาคาร ธกส.</t>
  </si>
  <si>
    <t>บัญชีเงินฝากธนาคาร กรุงไทย</t>
  </si>
  <si>
    <t>เลขที่ 802-6-01889-3 (กระแสรายวัน)</t>
  </si>
  <si>
    <t>บัญชีค่าใช้จ่าย 5%</t>
  </si>
  <si>
    <t>บัญชีส่วนลด 6%</t>
  </si>
  <si>
    <t>บัญชีเงินอุดหนุนเฉพาะกิจ</t>
  </si>
  <si>
    <r>
      <t xml:space="preserve">เครดิต </t>
    </r>
    <r>
      <rPr>
        <sz val="16"/>
        <rFont val="AngsanaUPC"/>
        <family val="1"/>
      </rPr>
      <t>บัญชีเงินรายรับ</t>
    </r>
  </si>
  <si>
    <r>
      <t xml:space="preserve">เดบิต  </t>
    </r>
    <r>
      <rPr>
        <sz val="16"/>
        <rFont val="AngsanaUPC"/>
        <family val="1"/>
      </rPr>
      <t>บัญชีเงินฝากธนาคาร ธกส.</t>
    </r>
  </si>
  <si>
    <t xml:space="preserve">เดบิต  </t>
  </si>
  <si>
    <t>บัญชีเงินงบกลาง</t>
  </si>
  <si>
    <t>บัญชีเงินเดือน</t>
  </si>
  <si>
    <t>บัญชีค่าจ้างชั่วคราว</t>
  </si>
  <si>
    <t>บัญชีค่าตอบแทน</t>
  </si>
  <si>
    <t>บัญชีค่าใช้สอย</t>
  </si>
  <si>
    <t>บัญชีวัสดุ</t>
  </si>
  <si>
    <t>บัญชีค่าสาธารณูปโภค</t>
  </si>
  <si>
    <t>บัญชีค่าครุภัณฑ์</t>
  </si>
  <si>
    <t>บัญชีเงินรับฝาก-เงินมัดจำประกันสัญญา</t>
  </si>
  <si>
    <t>เลขที่ 092-5-00007-8 (กระแสรายวัน)</t>
  </si>
  <si>
    <t>บัญชีภาษี หัก ณ ที่จ่าย</t>
  </si>
  <si>
    <r>
      <t>คำอธิบาย</t>
    </r>
    <r>
      <rPr>
        <b/>
        <sz val="16"/>
        <rFont val="AngsanaUPC"/>
        <family val="1"/>
      </rPr>
      <t xml:space="preserve"> เพื่อบันทึก</t>
    </r>
  </si>
  <si>
    <t>บัญชีเงินรายรับ</t>
  </si>
  <si>
    <t>ภาษีมูลค่าเพิ่ม (1 ใน 9)</t>
  </si>
  <si>
    <t xml:space="preserve">บัญชีรายได้เบ็ดเตล็ดอื่น ๆ </t>
  </si>
  <si>
    <t xml:space="preserve">                      ใบผ่านรายการบัญชีมาตรฐาน</t>
  </si>
  <si>
    <t xml:space="preserve"> -</t>
  </si>
  <si>
    <t>-</t>
  </si>
  <si>
    <t>ใบผ่านรายการบัญชีทั่วไป</t>
  </si>
  <si>
    <r>
      <t xml:space="preserve">เครดิต </t>
    </r>
    <r>
      <rPr>
        <sz val="16"/>
        <rFont val="AngsanaUPC"/>
        <family val="1"/>
      </rPr>
      <t>บัญชีเงินฝากธนาคาร ธกส.</t>
    </r>
  </si>
  <si>
    <r>
      <t xml:space="preserve">เดบิต  </t>
    </r>
    <r>
      <rPr>
        <sz val="16"/>
        <rFont val="AngsanaUPC"/>
        <family val="1"/>
      </rPr>
      <t xml:space="preserve">บัญชีเงินฝากธนาคาร กรุงไทย </t>
    </r>
  </si>
  <si>
    <t xml:space="preserve">โอนเงินฝากกระแสรายวัน ธนาคาร ธกส. เข้าบัญชีกระแสรายวัน ธนาคารกรุงไทย เพื่อจ่ายเงินเดือนพนักงานส่วนตำบล </t>
  </si>
  <si>
    <t>งบทดลอง</t>
  </si>
  <si>
    <t>เดบิต</t>
  </si>
  <si>
    <t>DR</t>
  </si>
  <si>
    <t>CR</t>
  </si>
  <si>
    <t>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</si>
  <si>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</si>
  <si>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</si>
  <si>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</si>
  <si>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</si>
  <si>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</si>
  <si>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</si>
  <si>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</si>
  <si>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ที่ดินและสิ่งก่อสร้าง</t>
  </si>
  <si>
    <t>เงินสะสม</t>
  </si>
  <si>
    <t>เงินอุดหนุนเฉพาะกิจ</t>
  </si>
  <si>
    <t>ภาษี หัก ณ ที่จ่าย</t>
  </si>
  <si>
    <t>เงินมัดจำประกันสัญญา</t>
  </si>
  <si>
    <t>เงินฝากธนาคาร 092-5-00007-8</t>
  </si>
  <si>
    <t>เงินฝากธนาคาร 802-6-01889-3</t>
  </si>
  <si>
    <t>เงินฝากธนาคาร 092-2-70585-3</t>
  </si>
  <si>
    <t>เงินฝากธนาคาร 092-2-71715-9</t>
  </si>
  <si>
    <t>บัญชีค่าภาคหลวงปิโตรเลียม</t>
  </si>
  <si>
    <t>บัญชีเงินรับฝาก-เงินทุนเศรษฐกิจชุมชน</t>
  </si>
  <si>
    <t>บัญชีค่าที่ดินและสิ่งก่อสร้าง</t>
  </si>
  <si>
    <t>เงินอุดหนุนทั่วไประบุวัตถุประสงค์</t>
  </si>
  <si>
    <t>ประเภท</t>
  </si>
  <si>
    <t>รายละเอียด</t>
  </si>
  <si>
    <t>ประมาณการ</t>
  </si>
  <si>
    <t>ภาษีที่รัฐบาลจัดสรร</t>
  </si>
  <si>
    <t>ภาษีโรงเรือนและที่ดิน</t>
  </si>
  <si>
    <t>ภาษีบำรุงท้องที่</t>
  </si>
  <si>
    <t>ภาษีป้าย</t>
  </si>
  <si>
    <t>อากรการฆ่าสัตว์</t>
  </si>
  <si>
    <t>ภาษีมูลค่าเพิ่ม (พ.ร.บ. กำหนดแผนฯ)</t>
  </si>
  <si>
    <t>ภาษีมูลค่าเพิ่ม (1ใน9)</t>
  </si>
  <si>
    <t xml:space="preserve">ภาษีธุรกิจเฉพาะ </t>
  </si>
  <si>
    <t>ภาษีสุรา</t>
  </si>
  <si>
    <t>ภาษีสรรพาสามิต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</si>
  <si>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</si>
  <si>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</si>
  <si>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ค่าธรรมเนียมจดทะเบียนสิทธิและนิติกรรมที่ดิน</t>
  </si>
  <si>
    <t>อากรประทานบัตรและอาชญาบัตรประมง</t>
  </si>
  <si>
    <t>ค่าธรรมเนียมเกี่ยวกับใบอนุญาตการพนัน</t>
  </si>
  <si>
    <t>ค่าธรรมเนียมขนและเก็บขยะมูลฝอย</t>
  </si>
  <si>
    <t>ค่าใบอนุญาตเกี่ยวกับการควบคุมอาคาร</t>
  </si>
  <si>
    <t>ค่าปรับผู้กระทำผิดกฎหมายจราจรทางบก</t>
  </si>
  <si>
    <t>ค่าปรับการผิดสัญญา (ค่าปรับอื่น)</t>
  </si>
  <si>
    <t>ค่าธรรมเนียมจดทะเบียนพาณิชย์</t>
  </si>
  <si>
    <t>ค่าธรรมเนียมอื่น ๆ (ขุดดินหรือถมดิน)</t>
  </si>
  <si>
    <t>ดอกเบี้ย</t>
  </si>
  <si>
    <t>รายได้จากสาธารณูปโภคและการพาณิชย์</t>
  </si>
  <si>
    <t>ค่าขายแบบแปลน</t>
  </si>
  <si>
    <t xml:space="preserve">รายได้เบ็ดเตล็ดอื่น ๆ </t>
  </si>
  <si>
    <t>เงินอุดหนุนทั่วไป (อบต.)</t>
  </si>
  <si>
    <t>เงินอุดหนุนทั่วไป ระบุวัตถุประสงค์</t>
  </si>
  <si>
    <t>เงินอุดหนุนเฉพาะกิจ - กรมการปกครอง</t>
  </si>
  <si>
    <t>หมวดภาษีอากรจัดเก็บเอง</t>
  </si>
  <si>
    <t>รายได้จากทรัพย์สิน</t>
  </si>
  <si>
    <t>รายได้จากสาธารณูปโภค</t>
  </si>
  <si>
    <t>หมวดรายได้เบ็ดเตล็ด</t>
  </si>
  <si>
    <t>รายรับจากเงินอุดหนุน</t>
  </si>
  <si>
    <t>ภาษีหัก ณ ที่จ่าย</t>
  </si>
  <si>
    <t xml:space="preserve">เงินมัดจำประกันสัญญา </t>
  </si>
  <si>
    <t>เงินส่วนลด 6%</t>
  </si>
  <si>
    <t>เงินค่าใช้จ่าย 5%</t>
  </si>
  <si>
    <t>เงินอุดหนุนศูนย์ข้อมูลข่าวสารระดับอำเภอ</t>
  </si>
  <si>
    <t>ยอดยกมา</t>
  </si>
  <si>
    <t>คงเหลือ</t>
  </si>
  <si>
    <t>เงินมัดจำประกันมาตรน้ำ</t>
  </si>
  <si>
    <t xml:space="preserve">     องค์การบริหารส่วนตำบลหูล่อง</t>
  </si>
  <si>
    <t>รายงาน รับ - จ่าย เงินสด</t>
  </si>
  <si>
    <t>จนถึงปัจจุบัน</t>
  </si>
  <si>
    <t>เดือนนี้</t>
  </si>
  <si>
    <t>เกิดขึ้นจริง</t>
  </si>
  <si>
    <t>รหัส</t>
  </si>
  <si>
    <t>บาท</t>
  </si>
  <si>
    <t>บัญชี</t>
  </si>
  <si>
    <t>ภาษีอากร</t>
  </si>
  <si>
    <t>ค่าธรรมเนียม ค่าปรับและใบอนุญาต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</si>
  <si>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</si>
  <si>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</si>
  <si>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</si>
  <si>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</si>
  <si>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ลูกหนี้เงินยืมเงินงบประมาณ</t>
  </si>
  <si>
    <t>110605</t>
  </si>
  <si>
    <t>ลูกหนี้เงินยืมเงินสะสม</t>
  </si>
  <si>
    <t>110606</t>
  </si>
  <si>
    <t>441002</t>
  </si>
  <si>
    <t>300000</t>
  </si>
  <si>
    <t>441000</t>
  </si>
  <si>
    <t>รวมรายรับ</t>
  </si>
  <si>
    <t>รายจ่าย</t>
  </si>
  <si>
    <t>510000</t>
  </si>
  <si>
    <t>520000</t>
  </si>
  <si>
    <t>220600</t>
  </si>
  <si>
    <t>531000</t>
  </si>
  <si>
    <t>532000</t>
  </si>
  <si>
    <t>533000</t>
  </si>
  <si>
    <t>534000</t>
  </si>
  <si>
    <t>561000</t>
  </si>
  <si>
    <t>541000</t>
  </si>
  <si>
    <t>ค่าที่ดินและสิ่งก่อสร้าง</t>
  </si>
  <si>
    <t>542000</t>
  </si>
  <si>
    <t>รายจ่ายอื่น</t>
  </si>
  <si>
    <t>551000</t>
  </si>
  <si>
    <t>เงินรับฝาก (หมายเหตุ 2)</t>
  </si>
  <si>
    <t>230100</t>
  </si>
  <si>
    <t>รายจ่ายค้างจ่าย</t>
  </si>
  <si>
    <t>210400</t>
  </si>
  <si>
    <t>รายจ่ายรอจ่าย</t>
  </si>
  <si>
    <t>210500</t>
  </si>
  <si>
    <t>จ่ายขาดเงินสะสม</t>
  </si>
  <si>
    <t>รวมรายจ่าย</t>
  </si>
  <si>
    <t xml:space="preserve"> สูงกว่า</t>
  </si>
  <si>
    <t>รายรับ                                   รายจ่าย</t>
  </si>
  <si>
    <t>(ต่ำกว่า)</t>
  </si>
  <si>
    <t>ยอดยกไป</t>
  </si>
  <si>
    <t>รายละเอียดประกอบงบรับ-จ่าย (จ่าย)</t>
  </si>
  <si>
    <t>แยกประเภท</t>
  </si>
  <si>
    <t>เอาเฉพาะเดบิตของเดือน</t>
  </si>
  <si>
    <t xml:space="preserve">       (ลงชื่อ)………………………..                    (ลงชื่อ)……………………..…                      (ลงชื่อ)………………………..</t>
  </si>
  <si>
    <t>ต้องเป็นยอดที่ปรับปรุงแล้ว</t>
  </si>
  <si>
    <t xml:space="preserve">      อำเภอปากพนัง    จังหวัดนครศรีธรรมราช</t>
  </si>
  <si>
    <t>ธนาคาร  ธกส.  สาขา  ปากพนัง</t>
  </si>
  <si>
    <t>งบกระทบยอดเงินฝากธนาคาร</t>
  </si>
  <si>
    <t>เลขที่บัญชี  092-2-70585-3</t>
  </si>
  <si>
    <r>
      <t>บวก</t>
    </r>
    <r>
      <rPr>
        <sz val="16"/>
        <rFont val="Angsana New"/>
        <family val="1"/>
      </rPr>
      <t xml:space="preserve"> : เงินฝากระหว่างทาง</t>
    </r>
  </si>
  <si>
    <t>วันที่ลงบัญชี</t>
  </si>
  <si>
    <t>วันที่ฝากธนาคาร</t>
  </si>
  <si>
    <t>จำนวนเงิน</t>
  </si>
  <si>
    <t xml:space="preserve"> ............................</t>
  </si>
  <si>
    <t>..........................</t>
  </si>
  <si>
    <t>...........................</t>
  </si>
  <si>
    <r>
      <t>หัก</t>
    </r>
    <r>
      <rPr>
        <sz val="16"/>
        <rFont val="Angsana New"/>
        <family val="1"/>
      </rPr>
      <t xml:space="preserve"> : เช็คจ่ายที่ผู้รับยังไม่นำมาขึ้นเงินกับธนาคาร</t>
    </r>
  </si>
  <si>
    <t>วันที่</t>
  </si>
  <si>
    <t>เลขที่เช็ค</t>
  </si>
  <si>
    <t>4236358</t>
  </si>
  <si>
    <t>4236370</t>
  </si>
  <si>
    <t>4326373</t>
  </si>
  <si>
    <r>
      <t>บวก</t>
    </r>
    <r>
      <rPr>
        <sz val="16"/>
        <rFont val="Angsana New"/>
        <family val="1"/>
      </rPr>
      <t xml:space="preserve"> : หรือ (</t>
    </r>
    <r>
      <rPr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>) รายการกระทบยอดอื่นๆ</t>
    </r>
  </si>
  <si>
    <t>………………..</t>
  </si>
  <si>
    <t>ผู้จัดทำ</t>
  </si>
  <si>
    <r>
      <t>รายรับ</t>
    </r>
    <r>
      <rPr>
        <b/>
        <sz val="16"/>
        <color indexed="10"/>
        <rFont val="Angsana New"/>
        <family val="1"/>
      </rPr>
      <t xml:space="preserve"> (หมายเหตุ 1)</t>
    </r>
  </si>
  <si>
    <t>เงินสด</t>
  </si>
  <si>
    <t>ครุภัณฑ์</t>
  </si>
  <si>
    <t>ชื่อบัญชี</t>
  </si>
  <si>
    <t xml:space="preserve">เงินฝากกระแสรายวัน ธกส. เลขที่ 092-5-00007-8 </t>
  </si>
  <si>
    <t>เงินฝากออมทรัพย์ ธกส. เลขที่ 092-2-70585-3</t>
  </si>
  <si>
    <t>เงินฝากออมทรัพย์ เศรษฐกิจชุมชน ธกส.  เลขที่ 092-2-71715-9</t>
  </si>
  <si>
    <t>เงินฝากกระแสรายวัน ธนาคารกรุงไทย 802-6-01889-3</t>
  </si>
  <si>
    <t>รายจ่ายอื่น ๆ</t>
  </si>
  <si>
    <t>ค่าใช้จ่าย 5%</t>
  </si>
  <si>
    <t>เงินทุนเศรษฐกิจชุมชน</t>
  </si>
  <si>
    <t>เงินอุดหนุนศูนย์รวมข้อมูลข่าวสาร</t>
  </si>
  <si>
    <t>เงินประกันมาตรน้ำประปา</t>
  </si>
  <si>
    <t>ค่าขายแบบแปลนไทยเข้มแข็ง</t>
  </si>
  <si>
    <t>ใบอนุญาตเกี่ยวกับการควบคุมอาคาร</t>
  </si>
  <si>
    <t>ทุนสำรองเงินสะสม</t>
  </si>
  <si>
    <t>ค่าภาษีโรงเรือนและที่ดิน</t>
  </si>
  <si>
    <t>ค่าภาษีป้าย</t>
  </si>
  <si>
    <t>ค่าภาษีบำรุงท้องที่</t>
  </si>
  <si>
    <t>ภาษีมูลค่าเพิ่ม (พ.ร.บ.กำหนดแผนฯ)</t>
  </si>
  <si>
    <t>ค่าภาษีสุรา</t>
  </si>
  <si>
    <t>ค่าภาษีสรรพสามิต</t>
  </si>
  <si>
    <t>ค่าภาษีธุรกิจเฉพาะ</t>
  </si>
  <si>
    <t>ค่าภาคหลวงป่าไม้</t>
  </si>
  <si>
    <t>เงินอุดหนุนค้างจ่าย</t>
  </si>
  <si>
    <t>เงินอุดหนุน (ตามงบ)</t>
  </si>
  <si>
    <t>ยอดรวม เดบิต</t>
  </si>
  <si>
    <t>ยอดรวมเครดิต</t>
  </si>
  <si>
    <t>รับ (Cr.)</t>
  </si>
  <si>
    <t>จ่าย (Dr.)</t>
  </si>
  <si>
    <t>ลูกหนี้เงินยืมงบประมาณ</t>
  </si>
  <si>
    <t>บัญชีเงินอุดหนุน</t>
  </si>
  <si>
    <t>บัญชีเงินรับฝาก - ภาษี หัก ณ ที่จ่าย</t>
  </si>
  <si>
    <t>บัญชีเงินรับฝาก - เงินมัดจำประกันสัญญา</t>
  </si>
  <si>
    <t>บัญชีใบอนุญาตเกี่ยวกับการควบคุมอาคาร</t>
  </si>
  <si>
    <t>บัญชีค่าภาษีป้าย</t>
  </si>
  <si>
    <t>บัญชีค่าภาษีบำรุงท้องที่</t>
  </si>
  <si>
    <t>บัญชีค่าปรับผิดสัญญา</t>
  </si>
  <si>
    <t>บัญชีภาษีมูลค่าเพิ่ม (1 ใน 9)</t>
  </si>
  <si>
    <t>บัญชีค่าภาษีสุรา</t>
  </si>
  <si>
    <t>บัญชีค่าภาษีสรรพสามิต</t>
  </si>
  <si>
    <t>บัญชีค่าภาคหลวงแร่</t>
  </si>
  <si>
    <t>บัญชีเงินรับฝาก-อุดหนุนทั่วไประบุวัตถุประสงค์</t>
  </si>
  <si>
    <t>บัญชีค่าธรรมเนียมในการรับแจ้งการขุดดินและถมดิน</t>
  </si>
  <si>
    <t xml:space="preserve">          ยอดรวมเท่ากับใบผ่านทั่วไป (สิ้นเดือน)1</t>
  </si>
  <si>
    <t xml:space="preserve">          ใบผ่านทั่วไป (สิ้นเดือน) 2</t>
  </si>
  <si>
    <t>ยอดคงเหลือ</t>
  </si>
  <si>
    <t xml:space="preserve">เงินรับฝาก </t>
  </si>
  <si>
    <t>รายรับ</t>
  </si>
  <si>
    <t>หมายเหตุ</t>
  </si>
  <si>
    <t>เอามาจากรายละเอียดเงินรายรับ</t>
  </si>
  <si>
    <t>เอามาเฉพาะรับยอดรายละเอียดเงินรับฝาก</t>
  </si>
  <si>
    <t>เอามาจากแยกประเภทเฉพาะเดบิต</t>
  </si>
  <si>
    <t>ยอดต้องตรงกับรายละเอียดเงินรายรับและใบผ่าน3</t>
  </si>
  <si>
    <t>เพิ่มยอดเมื่อยืมเงิน</t>
  </si>
  <si>
    <t>ยอดยกมา-(ต่ำกว่า) ยอดยกไปต้องเท่าบัญชีเงินฝาก3บัญชี</t>
  </si>
  <si>
    <t>รายรับสูงกว่ารายจ่ายจนถึงปัจจุบัน</t>
  </si>
  <si>
    <t>รายรับต่ำกว่ารายจ่าย</t>
  </si>
  <si>
    <t>โอนเพิ่ม</t>
  </si>
  <si>
    <t>โอนลด</t>
  </si>
  <si>
    <t xml:space="preserve">                                                                                              องค์การบริหารส่วนตำบลหูล่อง</t>
  </si>
  <si>
    <t>เอามาจากแยกประเภทเพิ่มยอดเมื่อรับคืนเงินยืม Cr.</t>
  </si>
  <si>
    <t>ลูกหนี้ภาษีค่าน้ำประปา</t>
  </si>
  <si>
    <t>ลูกหนี้ภาษีบำรุงท้องที่</t>
  </si>
  <si>
    <t>ลูกหนี้ค่าน้ำประปา</t>
  </si>
  <si>
    <t>ใบผ่านมาตรฐาน 2</t>
  </si>
  <si>
    <t>7361641</t>
  </si>
  <si>
    <t>บัญชีเงินสะสม</t>
  </si>
  <si>
    <t>บัญชีลูกหนี้ภาษีบำรุงท้องที่</t>
  </si>
  <si>
    <t>บัญชีรายจ่ายค้างจ่าย</t>
  </si>
  <si>
    <t>เงินกองทุนโครงการเศรษฐกิจชุมชน</t>
  </si>
  <si>
    <t>บัญชีลูกหนี้เงินยืมเงินงบประมาณ</t>
  </si>
  <si>
    <t>บัญชีเงินรายรับ-ค่าปรับผิดสัญญา</t>
  </si>
  <si>
    <t>เงินรายรับ-ค่าปรับผิดสัญญา</t>
  </si>
  <si>
    <t>บัญชีดอกเบี้ยเงินฝากธนาคาร</t>
  </si>
  <si>
    <t>ค่าปรับผ้กระทำผิดกฎหมายจราจรทางบก</t>
  </si>
  <si>
    <t>ค่าปรับการผิดสัญญา (ค่าปรับอื่น ๆ)</t>
  </si>
  <si>
    <t>ดอกเบี้ยเงินฝากธนาคาร</t>
  </si>
  <si>
    <t>เงินฝากกระแสรายวัน ธ.ก.ส. 092-5-00007-8</t>
  </si>
  <si>
    <t>110202</t>
  </si>
  <si>
    <t>ต.ค. - พ.ย. 55</t>
  </si>
  <si>
    <t>ต.ค. 55</t>
  </si>
  <si>
    <t>พ.ย. 55</t>
  </si>
  <si>
    <t>ต.ค. -ธ.ค. 55</t>
  </si>
  <si>
    <t>ธ.ค. 55</t>
  </si>
  <si>
    <t>ม.ค. 56</t>
  </si>
  <si>
    <t>ค่าภาคหลวงและค่าธรรมเนียมป่าไม้</t>
  </si>
  <si>
    <t>ค่าธรรมเนียมใบรับแจ้งการขุดดินหรือถมดิน</t>
  </si>
  <si>
    <t>ค่าใบอนุญาตรับทำการเก็บขนสิ่งปฏิกูลและมูลฝอย</t>
  </si>
  <si>
    <t>เงินรับฝาก   (หมายเหตุ 2)</t>
  </si>
  <si>
    <t>110602</t>
  </si>
  <si>
    <t xml:space="preserve">ปีงบประมาณ  2556                                                      </t>
  </si>
  <si>
    <t>บัญชีรายจ่ายรอจ่าย</t>
  </si>
  <si>
    <t>บัญชีลูกหนี้เงินยืมเงินสะสม</t>
  </si>
  <si>
    <t>บัญชีเงินฝากธนาคาร ธ.ก.ส.</t>
  </si>
  <si>
    <t>เลขที่บัญชี 092-2-70585-3 (ออมทรัพย์)</t>
  </si>
  <si>
    <t>บัญชีลูกหนี้เงินยืมงบประมาณ</t>
  </si>
  <si>
    <t>บัญชีค่าปรับ พ.ร.บ.จราจรทางบก</t>
  </si>
  <si>
    <t>บัญชีภาษีมูลค่าเพิ่ม พรบ.กำหนดแผน</t>
  </si>
  <si>
    <t>บัญชีอาชกรประทานบัตรและอาชญาบัตรประมง</t>
  </si>
  <si>
    <t>บัญชีภาษีธุรกิจเฉพาะ</t>
  </si>
  <si>
    <t>บัญชีรายได้จากสาธารณูปโภคและการพาณิชย์</t>
  </si>
  <si>
    <t>บัญชีค่าขายแบบแปลน</t>
  </si>
  <si>
    <t>บัญชีเงินอุดหนุนทั่วไป อปท.</t>
  </si>
  <si>
    <t>บัญชีค่าใบอนุญาตรับทำการเก็บขนสิ่งปฏิกูลและมูลฝอย</t>
  </si>
  <si>
    <t>บัญชีค่าธรรมเนียมจดทะเบียนพาณิชย์</t>
  </si>
  <si>
    <t>บัญชีค่าธรรมเนียมเก็บและขนขยะมูลฝอย</t>
  </si>
  <si>
    <t>บัญชีค่าภาคหลวง(ป่าไม้)</t>
  </si>
  <si>
    <t>เอาเฉพาะเครดิต</t>
  </si>
  <si>
    <t>เดือนที่แล้ว</t>
  </si>
  <si>
    <t xml:space="preserve">                                                  </t>
  </si>
  <si>
    <t xml:space="preserve">                      หัวหน้าส่วนการคลัง                             ปลัดองค์การบริหารส่วนตำบล                นายกองค์การบริหารส่วนตำบลหูล่อง                      </t>
  </si>
  <si>
    <t xml:space="preserve">                   (นางสาวพนิดา  ขนานชี)                                (นายฐิตติพงศ์  คงช่วย)                                    (นายวิชิต  เกื้อบรรจง)</t>
  </si>
  <si>
    <t>110203</t>
  </si>
  <si>
    <t>ตามสมุดบัญชีเงินฝากอบต.</t>
  </si>
  <si>
    <t>ตามยอดงบทดลอง เงินฝากธนาคาร</t>
  </si>
  <si>
    <t xml:space="preserve">ออมทรัพย์ </t>
  </si>
  <si>
    <t xml:space="preserve">               ผู้ตรวจสอบ</t>
  </si>
  <si>
    <t>ประจำปีงบประมาณ พ.ศ. 2556</t>
  </si>
  <si>
    <t xml:space="preserve">เงินอุดหนุนทั่วไประบุวัตถุประสงค์ </t>
  </si>
  <si>
    <t xml:space="preserve">                                                                           ประกอบประมาณการรายรับประจำปีงบประมาณ พ.ศ. 2556                            </t>
  </si>
  <si>
    <t>ค่าใช้จ่ายในการจัดเก็บภาษีบำรุงท้องที่ 5%</t>
  </si>
  <si>
    <t>บัญชีเงินรับฝาก - ค่าใช้จ่ายในการจัดเก็บภาษีบำรุงท้องที่ 5%</t>
  </si>
  <si>
    <t>บัญชีเงินรับฝาก-เงินมัดจำประกันมาตรน้ำ</t>
  </si>
  <si>
    <t xml:space="preserve">บัญชีค่าธรรมเนียมอื่น ๆ </t>
  </si>
  <si>
    <t>บัญชีค่าภาษีโรงเรือนและที่ดิน</t>
  </si>
  <si>
    <t xml:space="preserve">ค่าธรรมเนียอื่น ๆ </t>
  </si>
  <si>
    <t>ค่าธรรมเนียมเก็บและขนขยะมูลฝอย</t>
  </si>
  <si>
    <t>ค่าธรรมเนียมอื่น ๆ</t>
  </si>
  <si>
    <t>เอามาจากแยกประเภท ดูตัวเงินเป็นหลัก</t>
  </si>
  <si>
    <t xml:space="preserve">                     ตำแหน่ง   หัวหน้าส่วนการคลัง</t>
  </si>
  <si>
    <t>ภาษีหน้าฎีกา</t>
  </si>
  <si>
    <t>บัญชีภาษีหน้าฎีกา</t>
  </si>
  <si>
    <t>บัญชีลูกหนี้ค่าน้ำประปา</t>
  </si>
  <si>
    <t>เดบิต  บัญชีเงินฝากธนาคาร ธกส.</t>
  </si>
  <si>
    <t xml:space="preserve"> </t>
  </si>
  <si>
    <t>110604</t>
  </si>
  <si>
    <t>ตามงบดุล บัญชีเงินฝาก 3 บัญชี</t>
  </si>
  <si>
    <t xml:space="preserve">  ตำแหน่ง   </t>
  </si>
  <si>
    <t xml:space="preserve">               วันที่  29 มีนาคม  2556</t>
  </si>
  <si>
    <r>
      <t xml:space="preserve"> ประจำเดือน </t>
    </r>
    <r>
      <rPr>
        <b/>
        <sz val="16"/>
        <rFont val="AngsanaUPC"/>
        <family val="1"/>
      </rPr>
      <t>มีนาคม  2556</t>
    </r>
  </si>
  <si>
    <t>รายการปิดบัญชีในสมุดรายวันจ่าย ประจำเดือน มีนาคม 2556</t>
  </si>
  <si>
    <t>บัญชีแยกประเภท  ประจำเดือน มีนาคม 2556</t>
  </si>
  <si>
    <t xml:space="preserve">                  เลขที่  32/2556</t>
  </si>
  <si>
    <t>ก.พ.56</t>
  </si>
  <si>
    <t>มี.ค. 56</t>
  </si>
  <si>
    <t>บัญชีเงินสด</t>
  </si>
  <si>
    <t>เลขที่  01/07/56</t>
  </si>
  <si>
    <t>วันที่  30 เมษายน  2556</t>
  </si>
  <si>
    <t>เลขที่ 01-092-2-71715-6</t>
  </si>
  <si>
    <r>
      <t>ปิดบัญชีจากสมุดเงินสดรับไปเข้าบัญชีแยกประเภทที่เกี่ยวข้อง ประจำเดือน เมษายน</t>
    </r>
    <r>
      <rPr>
        <b/>
        <sz val="16"/>
        <rFont val="AngsanaUPC"/>
        <family val="1"/>
      </rPr>
      <t xml:space="preserve"> </t>
    </r>
    <r>
      <rPr>
        <sz val="16"/>
        <rFont val="AngsanaUPC"/>
        <family val="1"/>
      </rPr>
      <t>2556</t>
    </r>
  </si>
  <si>
    <t xml:space="preserve">บัญชีเงินสด </t>
  </si>
  <si>
    <t>เลขที่ 01-092-2-70585-3 (ออมทรัพย์)</t>
  </si>
  <si>
    <t>เลขที่  02/07/56</t>
  </si>
  <si>
    <t>วันที่ 30 เมษายน 2556</t>
  </si>
  <si>
    <t>บัญชีค่าปรับการผิดสัญญา</t>
  </si>
  <si>
    <t>เลขที่ 03/07/56</t>
  </si>
  <si>
    <t>วันที่  30 เมษายน 2556</t>
  </si>
  <si>
    <r>
      <t>รายการจากทะเบียนรายรับไปเข้าบัญชีแยกประเภทที่เกี่ยวข้อง ประจำเดือน เมษายน</t>
    </r>
    <r>
      <rPr>
        <b/>
        <sz val="16"/>
        <rFont val="AngsanaUPC"/>
        <family val="1"/>
      </rPr>
      <t xml:space="preserve">  2556</t>
    </r>
  </si>
  <si>
    <t xml:space="preserve"> ปิดบัญชีจากสมุดเงินสดจ่ายไปเข้าบัญชีแยกประเภทที่เกี่ยวข้อง ประจำเดือน เมษายน 2556</t>
  </si>
  <si>
    <r>
      <t xml:space="preserve">เลขที่        </t>
    </r>
    <r>
      <rPr>
        <b/>
        <sz val="16"/>
        <color indexed="10"/>
        <rFont val="AngsanaUPC"/>
        <family val="1"/>
      </rPr>
      <t>/2556</t>
    </r>
  </si>
  <si>
    <r>
      <t>ปิดบัญชีจากการเขียนเช็คสั่งจ่ายจากบัญชีเงินฝากออมทรัพย์เข้าบัญชีกระแสรายวัน ประจำเดือน เมษายน</t>
    </r>
    <r>
      <rPr>
        <b/>
        <sz val="16"/>
        <rFont val="AngsanaUPC"/>
        <family val="1"/>
      </rPr>
      <t xml:space="preserve"> 2556</t>
    </r>
  </si>
  <si>
    <t>ณ วันที่  30 เมษายน  2556</t>
  </si>
  <si>
    <t xml:space="preserve">                                          ประจำเดือน เมษายน พ.ศ. 2556</t>
  </si>
  <si>
    <t xml:space="preserve">    ผอ.กองคลัง </t>
  </si>
  <si>
    <r>
      <t xml:space="preserve">เดบิต  </t>
    </r>
    <r>
      <rPr>
        <sz val="16"/>
        <rFont val="AngsanaUPC"/>
        <family val="1"/>
      </rPr>
      <t>บัญชีเงินรายรับ-ดอกเบี้ยเงินฝากธนาคาร</t>
    </r>
  </si>
  <si>
    <t>410000</t>
  </si>
  <si>
    <t xml:space="preserve">               วันที่  30  เมษายน  2556</t>
  </si>
  <si>
    <t xml:space="preserve">   ปรับปรุงบัญชีเงินรายรับ(ดอกเบี้ยเงินฝาก) เข้าบัญชีเงินรับฝาก(เงินทุนโครงการเศรษฐกิจชุมชน)</t>
  </si>
  <si>
    <t xml:space="preserve">                  เลขที่  40/2556</t>
  </si>
  <si>
    <r>
      <t>เครดิต</t>
    </r>
    <r>
      <rPr>
        <sz val="16"/>
        <rFont val="AngsanaUPC"/>
        <family val="1"/>
      </rPr>
      <t xml:space="preserve"> บัญชีเงินรับฝาก</t>
    </r>
  </si>
  <si>
    <t>(เงินทุนโครงการเศรษฐกิจชุมชน)</t>
  </si>
  <si>
    <t>เม.ย.56</t>
  </si>
  <si>
    <t>ยอดคงเหลือตามรายงานธนาคาร   ณ  วันที่  30  เมษายน 2556</t>
  </si>
  <si>
    <t>ยอดคงเหลือตามบัญชี  ณ  วันที่  30 เมษายน 2556</t>
  </si>
  <si>
    <t>(ลงชื่อ)………….......................…..วันที่ 30 เมษายน 2556</t>
  </si>
  <si>
    <t xml:space="preserve">              (ลงชื่อ)……....................………..วันที่ 30 เมษายน 2556</t>
  </si>
  <si>
    <t>8501974</t>
  </si>
  <si>
    <t xml:space="preserve">               วันที่  30 เมษายน  2556</t>
  </si>
  <si>
    <t>เลขที่ 01-092-70585-3 (ออมทรัพย์)</t>
  </si>
  <si>
    <t xml:space="preserve"> ปิดบัญชีจากการเขียนเช็คสั่งจ่ายจากบัญชีเงินฝากออมทรัพย์เข้าบัญชีกระแสรายวัน ประจำเดือน เมษายน 2556</t>
  </si>
  <si>
    <t>รวม (1)</t>
  </si>
  <si>
    <t>รวม (2)</t>
  </si>
  <si>
    <t>รวม (3)</t>
  </si>
  <si>
    <t>รวม (4)</t>
  </si>
  <si>
    <t>รวม (6)</t>
  </si>
  <si>
    <r>
      <t>รายได้จากสาธารณูปโภคและการพาณิชย์</t>
    </r>
    <r>
      <rPr>
        <b/>
        <sz val="14"/>
        <rFont val="AngsanaUPC"/>
        <family val="1"/>
      </rPr>
      <t xml:space="preserve">  รวม ( 5)</t>
    </r>
  </si>
  <si>
    <t>1-31 ต.ค. 55</t>
  </si>
  <si>
    <t>ต.ค.55-ม.ค.56</t>
  </si>
  <si>
    <t>ต.ค.55-มี.ค.56</t>
  </si>
  <si>
    <t>ต.ค.55-ก.พ.56</t>
  </si>
  <si>
    <t>ต.ค.55-เม.ย.56</t>
  </si>
  <si>
    <t>ต.ค.55-พ.ค.56</t>
  </si>
  <si>
    <t>พ.ค.56</t>
  </si>
  <si>
    <t>มิ.ย.56</t>
  </si>
  <si>
    <t>ต.ค.55-มิ.ย.56</t>
  </si>
  <si>
    <t>ต.ค.55-ก.ค.56</t>
  </si>
  <si>
    <t>ก.ค.56</t>
  </si>
  <si>
    <t>ต.ค.55-ส.ค.56</t>
  </si>
  <si>
    <t>ส.ค.56</t>
  </si>
  <si>
    <t>ต.ค.55-ก.ย.56</t>
  </si>
  <si>
    <t>ก.ย.56</t>
  </si>
  <si>
    <r>
      <t xml:space="preserve">เงินอุดหนุนทั่วไป (อบต.)   </t>
    </r>
    <r>
      <rPr>
        <b/>
        <sz val="14"/>
        <rFont val="AngsanaUPC"/>
        <family val="1"/>
      </rPr>
      <t>รวม (7)</t>
    </r>
  </si>
  <si>
    <t>รวมเงินรายรับทั้งสิ้น</t>
  </si>
  <si>
    <t>รวมทั้งสิ้น (1) - (7)</t>
  </si>
  <si>
    <t xml:space="preserve">                                                                         องค์การบริหารส่วนตำบลหูล่อง                                                                </t>
  </si>
  <si>
    <t>รายละเอียดเงินรับฝาก  ประกอบงบทดลอง รายงานรับ - จ่าย เงินสด</t>
  </si>
  <si>
    <t>ณ วันที่  30  เมษายน  2556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</si>
</sst>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"/>
    <numFmt numFmtId="199" formatCode="#,##0.000000000"/>
    <numFmt numFmtId="200" formatCode="_-* #,##0.000_-;\-* #,##0.000_-;_-* &quot;-&quot;??_-;_-@_-"/>
    <numFmt numFmtId="201" formatCode="00"/>
    <numFmt numFmtId="202" formatCode="_-* #,##0.0000_-;\-* #,##0.0000_-;_-* &quot;-&quot;??_-;_-@_-"/>
    <numFmt numFmtId="203" formatCode="_00"/>
    <numFmt numFmtId="204" formatCode="00.0"/>
    <numFmt numFmtId="205" formatCode="00.00"/>
    <numFmt numFmtId="206" formatCode="_(* #,##0_);_(* \(#,##0\);_(* &quot;-&quot;??_);_(@_)"/>
    <numFmt numFmtId="207" formatCode="_(* #,##0.00_);_(* \(#,##0.00\);_(* &quot;-&quot;??_);_(@_)"/>
    <numFmt numFmtId="208" formatCode="#\ ?/2"/>
    <numFmt numFmtId="209" formatCode="#,##0.00_ ;\-#,##0.00\ "/>
    <numFmt numFmtId="210" formatCode="_(* #,##0.0_);_(* \(#,##0.0\);_(* &quot;-&quot;??_);_(@_)"/>
    <numFmt numFmtId="211" formatCode="mmm\-yyyy"/>
    <numFmt numFmtId="212" formatCode="#,##0.0"/>
    <numFmt numFmtId="213" formatCode="00\l"/>
    <numFmt numFmtId="214" formatCode="00.0\l"/>
    <numFmt numFmtId="215" formatCode="00.00\l"/>
    <numFmt numFmtId="216" formatCode="00.000\l"/>
  </numFmts>
  <fonts count="40">
    <font>
      <sz val="10"/>
      <name val="Arial"/>
      <family val="0"/>
    </font>
    <font>
      <sz val="16"/>
      <name val="AngsanaUPC"/>
      <family val="1"/>
    </font>
    <font>
      <sz val="8"/>
      <name val="Arial"/>
      <family val="0"/>
    </font>
    <font>
      <b/>
      <sz val="18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b/>
      <sz val="16"/>
      <name val="Angsana New"/>
      <family val="1"/>
    </font>
    <font>
      <sz val="16"/>
      <color indexed="10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sz val="14"/>
      <name val="Arial"/>
      <family val="0"/>
    </font>
    <font>
      <sz val="14"/>
      <name val="Angsana New"/>
      <family val="1"/>
    </font>
    <font>
      <b/>
      <sz val="18"/>
      <name val="Angsana New"/>
      <family val="1"/>
    </font>
    <font>
      <b/>
      <sz val="16"/>
      <name val="Browallia New"/>
      <family val="2"/>
    </font>
    <font>
      <sz val="18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b/>
      <sz val="16"/>
      <color indexed="10"/>
      <name val="Angsana New"/>
      <family val="1"/>
    </font>
    <font>
      <b/>
      <sz val="18"/>
      <color indexed="10"/>
      <name val="AngsanaUPC"/>
      <family val="1"/>
    </font>
    <font>
      <b/>
      <sz val="16"/>
      <color indexed="10"/>
      <name val="Browallia New"/>
      <family val="2"/>
    </font>
    <font>
      <sz val="10"/>
      <color indexed="10"/>
      <name val="Arial"/>
      <family val="0"/>
    </font>
    <font>
      <sz val="20"/>
      <name val="Angsana New"/>
      <family val="1"/>
    </font>
    <font>
      <u val="single"/>
      <sz val="16"/>
      <name val="Angsana New"/>
      <family val="1"/>
    </font>
    <font>
      <b/>
      <u val="single"/>
      <sz val="16"/>
      <color indexed="10"/>
      <name val="Angsana New"/>
      <family val="1"/>
    </font>
    <font>
      <b/>
      <sz val="16"/>
      <color indexed="10"/>
      <name val="AngsanaUPC"/>
      <family val="1"/>
    </font>
    <font>
      <b/>
      <sz val="16"/>
      <color indexed="12"/>
      <name val="Angsana New"/>
      <family val="1"/>
    </font>
    <font>
      <b/>
      <sz val="14"/>
      <color indexed="10"/>
      <name val="Angsana New"/>
      <family val="1"/>
    </font>
    <font>
      <sz val="16"/>
      <color indexed="10"/>
      <name val="Angsana New"/>
      <family val="1"/>
    </font>
    <font>
      <b/>
      <sz val="12"/>
      <name val="Arial"/>
      <family val="2"/>
    </font>
    <font>
      <sz val="16"/>
      <color indexed="12"/>
      <name val="AngsanaUPC"/>
      <family val="1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"/>
      <family val="0"/>
    </font>
    <font>
      <b/>
      <sz val="16"/>
      <color indexed="17"/>
      <name val="Angsana New"/>
      <family val="1"/>
    </font>
    <font>
      <b/>
      <sz val="16"/>
      <color indexed="14"/>
      <name val="Angsana New"/>
      <family val="1"/>
    </font>
    <font>
      <b/>
      <sz val="16"/>
      <color indexed="21"/>
      <name val="Angsana New"/>
      <family val="1"/>
    </font>
    <font>
      <sz val="8"/>
      <name val="Tahoma"/>
      <family val="0"/>
    </font>
    <font>
      <b/>
      <sz val="8"/>
      <name val="Tahoma"/>
      <family val="0"/>
    </font>
    <font>
      <b/>
      <sz val="20"/>
      <name val="AngsanaUPC"/>
      <family val="1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ck">
        <color indexed="14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ck">
        <color indexed="14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ck">
        <color indexed="14"/>
      </left>
      <right style="thin"/>
      <top style="thick">
        <color indexed="14"/>
      </top>
      <bottom style="hair"/>
    </border>
    <border>
      <left style="thick">
        <color indexed="14"/>
      </left>
      <right style="thin"/>
      <top style="hair"/>
      <bottom style="hair"/>
    </border>
    <border>
      <left style="thick">
        <color indexed="14"/>
      </left>
      <right style="thin"/>
      <top style="hair"/>
      <bottom style="thick">
        <color indexed="14"/>
      </bottom>
    </border>
    <border>
      <left style="thick">
        <color indexed="10"/>
      </left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ck">
        <color indexed="10"/>
      </left>
      <right style="thin"/>
      <top style="hair"/>
      <bottom style="thick">
        <color indexed="10"/>
      </bottom>
    </border>
    <border>
      <left>
        <color indexed="63"/>
      </left>
      <right style="thin"/>
      <top style="hair"/>
      <bottom style="thick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88" fontId="1" fillId="0" borderId="0" xfId="15" applyNumberFormat="1" applyFont="1" applyAlignment="1">
      <alignment/>
    </xf>
    <xf numFmtId="188" fontId="1" fillId="0" borderId="0" xfId="15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88" fontId="1" fillId="0" borderId="1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188" fontId="1" fillId="0" borderId="2" xfId="15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188" fontId="1" fillId="0" borderId="0" xfId="15" applyNumberFormat="1" applyFont="1" applyBorder="1" applyAlignment="1">
      <alignment/>
    </xf>
    <xf numFmtId="188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188" fontId="1" fillId="0" borderId="6" xfId="15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 horizontal="center"/>
    </xf>
    <xf numFmtId="188" fontId="1" fillId="0" borderId="9" xfId="15" applyNumberFormat="1" applyFont="1" applyBorder="1" applyAlignment="1">
      <alignment horizontal="center"/>
    </xf>
    <xf numFmtId="188" fontId="1" fillId="0" borderId="9" xfId="15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88" fontId="1" fillId="0" borderId="10" xfId="15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188" fontId="1" fillId="0" borderId="12" xfId="15" applyNumberFormat="1" applyFont="1" applyBorder="1" applyAlignment="1">
      <alignment/>
    </xf>
    <xf numFmtId="188" fontId="1" fillId="0" borderId="3" xfId="15" applyNumberFormat="1" applyFont="1" applyBorder="1" applyAlignment="1">
      <alignment/>
    </xf>
    <xf numFmtId="49" fontId="1" fillId="0" borderId="3" xfId="15" applyNumberFormat="1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188" fontId="4" fillId="0" borderId="6" xfId="15" applyNumberFormat="1" applyFont="1" applyBorder="1" applyAlignment="1">
      <alignment/>
    </xf>
    <xf numFmtId="188" fontId="4" fillId="0" borderId="5" xfId="15" applyNumberFormat="1" applyFont="1" applyBorder="1" applyAlignment="1">
      <alignment/>
    </xf>
    <xf numFmtId="188" fontId="4" fillId="0" borderId="10" xfId="15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188" fontId="1" fillId="0" borderId="10" xfId="15" applyNumberFormat="1" applyFont="1" applyBorder="1" applyAlignment="1">
      <alignment horizontal="center"/>
    </xf>
    <xf numFmtId="188" fontId="1" fillId="0" borderId="3" xfId="15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88" fontId="1" fillId="0" borderId="0" xfId="15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8" xfId="0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88" fontId="1" fillId="0" borderId="3" xfId="15" applyNumberFormat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3" fontId="1" fillId="0" borderId="10" xfId="15" applyFont="1" applyBorder="1" applyAlignment="1">
      <alignment/>
    </xf>
    <xf numFmtId="43" fontId="1" fillId="0" borderId="2" xfId="15" applyFont="1" applyBorder="1" applyAlignment="1">
      <alignment horizontal="center"/>
    </xf>
    <xf numFmtId="43" fontId="4" fillId="0" borderId="7" xfId="15" applyFont="1" applyBorder="1" applyAlignment="1">
      <alignment horizontal="center"/>
    </xf>
    <xf numFmtId="0" fontId="1" fillId="0" borderId="9" xfId="0" applyFont="1" applyBorder="1" applyAlignment="1">
      <alignment/>
    </xf>
    <xf numFmtId="43" fontId="1" fillId="0" borderId="9" xfId="15" applyFont="1" applyBorder="1" applyAlignment="1">
      <alignment/>
    </xf>
    <xf numFmtId="0" fontId="1" fillId="0" borderId="11" xfId="0" applyFont="1" applyBorder="1" applyAlignment="1">
      <alignment/>
    </xf>
    <xf numFmtId="43" fontId="1" fillId="0" borderId="11" xfId="15" applyFont="1" applyBorder="1" applyAlignment="1">
      <alignment/>
    </xf>
    <xf numFmtId="43" fontId="4" fillId="0" borderId="14" xfId="15" applyFont="1" applyBorder="1" applyAlignment="1">
      <alignment/>
    </xf>
    <xf numFmtId="43" fontId="1" fillId="0" borderId="0" xfId="15" applyFont="1" applyAlignment="1">
      <alignment/>
    </xf>
    <xf numFmtId="0" fontId="4" fillId="0" borderId="0" xfId="0" applyFont="1" applyAlignment="1">
      <alignment horizontal="center"/>
    </xf>
    <xf numFmtId="188" fontId="1" fillId="0" borderId="10" xfId="15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center"/>
    </xf>
    <xf numFmtId="201" fontId="1" fillId="0" borderId="9" xfId="0" applyNumberFormat="1" applyFont="1" applyBorder="1" applyAlignment="1">
      <alignment horizontal="center"/>
    </xf>
    <xf numFmtId="201" fontId="1" fillId="0" borderId="10" xfId="0" applyNumberFormat="1" applyFont="1" applyBorder="1" applyAlignment="1">
      <alignment horizontal="center"/>
    </xf>
    <xf numFmtId="43" fontId="4" fillId="0" borderId="15" xfId="15" applyFont="1" applyBorder="1" applyAlignment="1">
      <alignment/>
    </xf>
    <xf numFmtId="0" fontId="13" fillId="0" borderId="0" xfId="0" applyFont="1" applyAlignment="1">
      <alignment/>
    </xf>
    <xf numFmtId="49" fontId="15" fillId="0" borderId="16" xfId="0" applyNumberFormat="1" applyFont="1" applyBorder="1" applyAlignment="1">
      <alignment horizontal="center"/>
    </xf>
    <xf numFmtId="206" fontId="6" fillId="0" borderId="4" xfId="15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206" fontId="6" fillId="0" borderId="3" xfId="15" applyNumberFormat="1" applyFont="1" applyBorder="1" applyAlignment="1">
      <alignment/>
    </xf>
    <xf numFmtId="206" fontId="6" fillId="0" borderId="16" xfId="15" applyNumberFormat="1" applyFont="1" applyBorder="1" applyAlignment="1">
      <alignment/>
    </xf>
    <xf numFmtId="206" fontId="6" fillId="0" borderId="0" xfId="15" applyNumberFormat="1" applyFont="1" applyBorder="1" applyAlignment="1">
      <alignment/>
    </xf>
    <xf numFmtId="206" fontId="6" fillId="0" borderId="17" xfId="15" applyNumberFormat="1" applyFont="1" applyBorder="1" applyAlignment="1">
      <alignment/>
    </xf>
    <xf numFmtId="206" fontId="6" fillId="0" borderId="18" xfId="15" applyNumberFormat="1" applyFont="1" applyBorder="1" applyAlignment="1">
      <alignment/>
    </xf>
    <xf numFmtId="206" fontId="16" fillId="0" borderId="16" xfId="15" applyNumberFormat="1" applyFont="1" applyBorder="1" applyAlignment="1">
      <alignment horizontal="center"/>
    </xf>
    <xf numFmtId="206" fontId="6" fillId="0" borderId="10" xfId="15" applyNumberFormat="1" applyFont="1" applyBorder="1" applyAlignment="1">
      <alignment/>
    </xf>
    <xf numFmtId="206" fontId="6" fillId="0" borderId="10" xfId="15" applyNumberFormat="1" applyFont="1" applyBorder="1" applyAlignment="1">
      <alignment horizontal="center"/>
    </xf>
    <xf numFmtId="206" fontId="16" fillId="0" borderId="10" xfId="15" applyNumberFormat="1" applyFont="1" applyBorder="1" applyAlignment="1">
      <alignment horizontal="center"/>
    </xf>
    <xf numFmtId="201" fontId="6" fillId="0" borderId="10" xfId="15" applyNumberFormat="1" applyFont="1" applyBorder="1" applyAlignment="1">
      <alignment horizontal="center"/>
    </xf>
    <xf numFmtId="206" fontId="6" fillId="0" borderId="4" xfId="15" applyNumberFormat="1" applyFont="1" applyBorder="1" applyAlignment="1">
      <alignment/>
    </xf>
    <xf numFmtId="49" fontId="16" fillId="0" borderId="10" xfId="15" applyNumberFormat="1" applyFont="1" applyBorder="1" applyAlignment="1">
      <alignment horizontal="center"/>
    </xf>
    <xf numFmtId="206" fontId="6" fillId="0" borderId="3" xfId="15" applyNumberFormat="1" applyFont="1" applyBorder="1" applyAlignment="1">
      <alignment horizontal="right"/>
    </xf>
    <xf numFmtId="41" fontId="6" fillId="0" borderId="10" xfId="15" applyNumberFormat="1" applyFont="1" applyBorder="1" applyAlignment="1">
      <alignment horizontal="center"/>
    </xf>
    <xf numFmtId="43" fontId="0" fillId="0" borderId="0" xfId="15" applyAlignment="1">
      <alignment/>
    </xf>
    <xf numFmtId="206" fontId="6" fillId="0" borderId="0" xfId="15" applyNumberFormat="1" applyFont="1" applyBorder="1" applyAlignment="1">
      <alignment horizontal="right"/>
    </xf>
    <xf numFmtId="206" fontId="6" fillId="0" borderId="5" xfId="15" applyNumberFormat="1" applyFont="1" applyBorder="1" applyAlignment="1">
      <alignment horizontal="right"/>
    </xf>
    <xf numFmtId="206" fontId="6" fillId="0" borderId="11" xfId="15" applyNumberFormat="1" applyFont="1" applyBorder="1" applyAlignment="1">
      <alignment horizontal="center"/>
    </xf>
    <xf numFmtId="206" fontId="6" fillId="0" borderId="0" xfId="15" applyNumberFormat="1" applyFont="1" applyAlignment="1">
      <alignment/>
    </xf>
    <xf numFmtId="206" fontId="6" fillId="0" borderId="4" xfId="15" applyNumberFormat="1" applyFont="1" applyBorder="1" applyAlignment="1">
      <alignment horizontal="center"/>
    </xf>
    <xf numFmtId="206" fontId="6" fillId="0" borderId="3" xfId="15" applyNumberFormat="1" applyFont="1" applyBorder="1" applyAlignment="1">
      <alignment horizontal="left"/>
    </xf>
    <xf numFmtId="206" fontId="6" fillId="0" borderId="5" xfId="15" applyNumberFormat="1" applyFont="1" applyBorder="1" applyAlignment="1">
      <alignment/>
    </xf>
    <xf numFmtId="206" fontId="6" fillId="0" borderId="19" xfId="15" applyNumberFormat="1" applyFont="1" applyBorder="1" applyAlignment="1">
      <alignment/>
    </xf>
    <xf numFmtId="201" fontId="6" fillId="0" borderId="7" xfId="15" applyNumberFormat="1" applyFont="1" applyBorder="1" applyAlignment="1">
      <alignment horizontal="center"/>
    </xf>
    <xf numFmtId="206" fontId="6" fillId="0" borderId="0" xfId="15" applyNumberFormat="1" applyFont="1" applyBorder="1" applyAlignment="1">
      <alignment horizontal="center"/>
    </xf>
    <xf numFmtId="206" fontId="15" fillId="0" borderId="0" xfId="15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206" fontId="6" fillId="0" borderId="14" xfId="15" applyNumberFormat="1" applyFont="1" applyBorder="1" applyAlignment="1">
      <alignment horizontal="center"/>
    </xf>
    <xf numFmtId="206" fontId="6" fillId="0" borderId="0" xfId="15" applyNumberFormat="1" applyFont="1" applyBorder="1" applyAlignment="1">
      <alignment horizontal="left"/>
    </xf>
    <xf numFmtId="206" fontId="15" fillId="0" borderId="16" xfId="15" applyNumberFormat="1" applyFont="1" applyBorder="1" applyAlignment="1">
      <alignment horizontal="center"/>
    </xf>
    <xf numFmtId="49" fontId="16" fillId="0" borderId="10" xfId="15" applyNumberFormat="1" applyFont="1" applyBorder="1" applyAlignment="1">
      <alignment horizontal="center"/>
    </xf>
    <xf numFmtId="49" fontId="16" fillId="0" borderId="3" xfId="15" applyNumberFormat="1" applyFont="1" applyBorder="1" applyAlignment="1">
      <alignment horizontal="center"/>
    </xf>
    <xf numFmtId="206" fontId="6" fillId="0" borderId="11" xfId="15" applyNumberFormat="1" applyFont="1" applyBorder="1" applyAlignment="1">
      <alignment horizontal="right"/>
    </xf>
    <xf numFmtId="206" fontId="6" fillId="0" borderId="10" xfId="15" applyNumberFormat="1" applyFont="1" applyBorder="1" applyAlignment="1">
      <alignment/>
    </xf>
    <xf numFmtId="206" fontId="17" fillId="0" borderId="0" xfId="15" applyNumberFormat="1" applyFont="1" applyBorder="1" applyAlignment="1">
      <alignment/>
    </xf>
    <xf numFmtId="206" fontId="17" fillId="0" borderId="5" xfId="15" applyNumberFormat="1" applyFont="1" applyBorder="1" applyAlignment="1">
      <alignment/>
    </xf>
    <xf numFmtId="43" fontId="0" fillId="0" borderId="0" xfId="15" applyNumberFormat="1" applyAlignment="1">
      <alignment/>
    </xf>
    <xf numFmtId="43" fontId="18" fillId="0" borderId="0" xfId="15" applyNumberFormat="1" applyFont="1" applyAlignment="1">
      <alignment/>
    </xf>
    <xf numFmtId="43" fontId="7" fillId="0" borderId="0" xfId="15" applyNumberFormat="1" applyFont="1" applyAlignment="1">
      <alignment/>
    </xf>
    <xf numFmtId="43" fontId="0" fillId="0" borderId="0" xfId="15" applyNumberFormat="1" applyBorder="1" applyAlignment="1">
      <alignment/>
    </xf>
    <xf numFmtId="188" fontId="6" fillId="0" borderId="0" xfId="15" applyNumberFormat="1" applyFont="1" applyBorder="1" applyAlignment="1">
      <alignment/>
    </xf>
    <xf numFmtId="188" fontId="6" fillId="0" borderId="0" xfId="15" applyNumberFormat="1" applyFont="1" applyBorder="1" applyAlignment="1">
      <alignment horizontal="center"/>
    </xf>
    <xf numFmtId="0" fontId="19" fillId="0" borderId="0" xfId="0" applyFont="1" applyAlignment="1">
      <alignment/>
    </xf>
    <xf numFmtId="43" fontId="20" fillId="0" borderId="0" xfId="15" applyNumberFormat="1" applyFont="1" applyAlignment="1">
      <alignment/>
    </xf>
    <xf numFmtId="206" fontId="6" fillId="0" borderId="7" xfId="15" applyNumberFormat="1" applyFont="1" applyBorder="1" applyAlignment="1">
      <alignment horizontal="right"/>
    </xf>
    <xf numFmtId="49" fontId="16" fillId="0" borderId="5" xfId="15" applyNumberFormat="1" applyFont="1" applyBorder="1" applyAlignment="1">
      <alignment horizontal="center"/>
    </xf>
    <xf numFmtId="206" fontId="15" fillId="0" borderId="11" xfId="15" applyNumberFormat="1" applyFont="1" applyBorder="1" applyAlignment="1">
      <alignment horizontal="center"/>
    </xf>
    <xf numFmtId="206" fontId="15" fillId="0" borderId="4" xfId="15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2" xfId="0" applyBorder="1" applyAlignment="1">
      <alignment/>
    </xf>
    <xf numFmtId="0" fontId="15" fillId="0" borderId="2" xfId="0" applyFont="1" applyBorder="1" applyAlignment="1">
      <alignment horizontal="left"/>
    </xf>
    <xf numFmtId="4" fontId="15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15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" fontId="15" fillId="0" borderId="4" xfId="15" applyNumberFormat="1" applyFont="1" applyBorder="1" applyAlignment="1">
      <alignment horizontal="center"/>
    </xf>
    <xf numFmtId="4" fontId="15" fillId="0" borderId="0" xfId="0" applyNumberFormat="1" applyFont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/>
    </xf>
    <xf numFmtId="0" fontId="15" fillId="0" borderId="1" xfId="0" applyFont="1" applyBorder="1" applyAlignment="1">
      <alignment/>
    </xf>
    <xf numFmtId="43" fontId="0" fillId="0" borderId="0" xfId="15" applyNumberFormat="1" applyFont="1" applyAlignment="1">
      <alignment/>
    </xf>
    <xf numFmtId="206" fontId="23" fillId="0" borderId="4" xfId="15" applyNumberFormat="1" applyFont="1" applyBorder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201" fontId="1" fillId="0" borderId="3" xfId="0" applyNumberFormat="1" applyFont="1" applyBorder="1" applyAlignment="1">
      <alignment horizontal="center"/>
    </xf>
    <xf numFmtId="201" fontId="1" fillId="0" borderId="5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15" applyFont="1" applyAlignment="1">
      <alignment horizontal="center"/>
    </xf>
    <xf numFmtId="188" fontId="24" fillId="0" borderId="0" xfId="15" applyNumberFormat="1" applyFont="1" applyAlignment="1">
      <alignment/>
    </xf>
    <xf numFmtId="206" fontId="0" fillId="0" borderId="0" xfId="0" applyNumberFormat="1" applyAlignment="1">
      <alignment/>
    </xf>
    <xf numFmtId="188" fontId="4" fillId="0" borderId="15" xfId="15" applyNumberFormat="1" applyFont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22" xfId="0" applyFont="1" applyBorder="1" applyAlignment="1">
      <alignment/>
    </xf>
    <xf numFmtId="43" fontId="1" fillId="0" borderId="23" xfId="15" applyFont="1" applyBorder="1" applyAlignment="1">
      <alignment/>
    </xf>
    <xf numFmtId="43" fontId="1" fillId="0" borderId="24" xfId="15" applyFont="1" applyBorder="1" applyAlignment="1">
      <alignment/>
    </xf>
    <xf numFmtId="43" fontId="4" fillId="2" borderId="25" xfId="15" applyFont="1" applyFill="1" applyBorder="1" applyAlignment="1">
      <alignment/>
    </xf>
    <xf numFmtId="43" fontId="1" fillId="0" borderId="26" xfId="15" applyFont="1" applyBorder="1" applyAlignment="1">
      <alignment/>
    </xf>
    <xf numFmtId="43" fontId="1" fillId="0" borderId="27" xfId="15" applyFont="1" applyBorder="1" applyAlignment="1">
      <alignment/>
    </xf>
    <xf numFmtId="43" fontId="1" fillId="0" borderId="28" xfId="15" applyFont="1" applyBorder="1" applyAlignment="1">
      <alignment/>
    </xf>
    <xf numFmtId="43" fontId="1" fillId="0" borderId="29" xfId="15" applyFont="1" applyBorder="1" applyAlignment="1">
      <alignment/>
    </xf>
    <xf numFmtId="43" fontId="1" fillId="0" borderId="30" xfId="15" applyFont="1" applyBorder="1" applyAlignment="1">
      <alignment/>
    </xf>
    <xf numFmtId="43" fontId="4" fillId="2" borderId="31" xfId="15" applyFont="1" applyFill="1" applyBorder="1" applyAlignment="1">
      <alignment/>
    </xf>
    <xf numFmtId="43" fontId="7" fillId="0" borderId="23" xfId="15" applyFont="1" applyBorder="1" applyAlignment="1">
      <alignment horizontal="center"/>
    </xf>
    <xf numFmtId="43" fontId="7" fillId="0" borderId="27" xfId="15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43" fontId="1" fillId="0" borderId="0" xfId="15" applyNumberFormat="1" applyFont="1" applyAlignment="1">
      <alignment/>
    </xf>
    <xf numFmtId="206" fontId="17" fillId="0" borderId="32" xfId="15" applyNumberFormat="1" applyFont="1" applyBorder="1" applyAlignment="1">
      <alignment/>
    </xf>
    <xf numFmtId="201" fontId="17" fillId="0" borderId="15" xfId="15" applyNumberFormat="1" applyFont="1" applyBorder="1" applyAlignment="1">
      <alignment horizontal="center"/>
    </xf>
    <xf numFmtId="201" fontId="25" fillId="0" borderId="11" xfId="15" applyNumberFormat="1" applyFont="1" applyBorder="1" applyAlignment="1">
      <alignment horizontal="center"/>
    </xf>
    <xf numFmtId="206" fontId="25" fillId="0" borderId="0" xfId="15" applyNumberFormat="1" applyFont="1" applyAlignment="1">
      <alignment horizontal="right"/>
    </xf>
    <xf numFmtId="206" fontId="17" fillId="0" borderId="4" xfId="15" applyNumberFormat="1" applyFont="1" applyBorder="1" applyAlignment="1">
      <alignment/>
    </xf>
    <xf numFmtId="41" fontId="17" fillId="0" borderId="15" xfId="15" applyNumberFormat="1" applyFont="1" applyBorder="1" applyAlignment="1">
      <alignment horizontal="center"/>
    </xf>
    <xf numFmtId="206" fontId="17" fillId="0" borderId="33" xfId="15" applyNumberFormat="1" applyFont="1" applyBorder="1" applyAlignment="1">
      <alignment/>
    </xf>
    <xf numFmtId="206" fontId="17" fillId="0" borderId="0" xfId="15" applyNumberFormat="1" applyFont="1" applyAlignment="1">
      <alignment/>
    </xf>
    <xf numFmtId="49" fontId="26" fillId="0" borderId="10" xfId="15" applyNumberFormat="1" applyFont="1" applyBorder="1" applyAlignment="1">
      <alignment horizontal="center"/>
    </xf>
    <xf numFmtId="206" fontId="27" fillId="0" borderId="4" xfId="15" applyNumberFormat="1" applyFont="1" applyBorder="1" applyAlignment="1">
      <alignment horizontal="center"/>
    </xf>
    <xf numFmtId="206" fontId="26" fillId="0" borderId="10" xfId="15" applyNumberFormat="1" applyFont="1" applyBorder="1" applyAlignment="1">
      <alignment horizontal="center"/>
    </xf>
    <xf numFmtId="188" fontId="0" fillId="0" borderId="0" xfId="15" applyNumberFormat="1" applyAlignment="1">
      <alignment/>
    </xf>
    <xf numFmtId="188" fontId="20" fillId="0" borderId="0" xfId="15" applyNumberFormat="1" applyFont="1" applyAlignment="1">
      <alignment/>
    </xf>
    <xf numFmtId="188" fontId="0" fillId="0" borderId="0" xfId="15" applyNumberFormat="1" applyBorder="1" applyAlignment="1">
      <alignment/>
    </xf>
    <xf numFmtId="188" fontId="0" fillId="0" borderId="7" xfId="15" applyNumberFormat="1" applyBorder="1" applyAlignment="1">
      <alignment/>
    </xf>
    <xf numFmtId="188" fontId="20" fillId="0" borderId="15" xfId="15" applyNumberFormat="1" applyFont="1" applyBorder="1" applyAlignment="1">
      <alignment/>
    </xf>
    <xf numFmtId="188" fontId="28" fillId="0" borderId="7" xfId="15" applyNumberFormat="1" applyFont="1" applyBorder="1" applyAlignment="1">
      <alignment horizontal="center"/>
    </xf>
    <xf numFmtId="188" fontId="0" fillId="0" borderId="7" xfId="15" applyNumberFormat="1" applyFont="1" applyBorder="1" applyAlignment="1">
      <alignment/>
    </xf>
    <xf numFmtId="201" fontId="1" fillId="0" borderId="3" xfId="15" applyNumberFormat="1" applyFont="1" applyBorder="1" applyAlignment="1">
      <alignment horizontal="center"/>
    </xf>
    <xf numFmtId="201" fontId="1" fillId="0" borderId="9" xfId="15" applyNumberFormat="1" applyFont="1" applyBorder="1" applyAlignment="1">
      <alignment horizontal="center"/>
    </xf>
    <xf numFmtId="201" fontId="1" fillId="0" borderId="12" xfId="15" applyNumberFormat="1" applyFont="1" applyBorder="1" applyAlignment="1">
      <alignment/>
    </xf>
    <xf numFmtId="201" fontId="1" fillId="0" borderId="10" xfId="15" applyNumberFormat="1" applyFont="1" applyBorder="1" applyAlignment="1">
      <alignment/>
    </xf>
    <xf numFmtId="201" fontId="1" fillId="0" borderId="10" xfId="15" applyNumberFormat="1" applyFont="1" applyBorder="1" applyAlignment="1">
      <alignment horizontal="center"/>
    </xf>
    <xf numFmtId="201" fontId="1" fillId="0" borderId="3" xfId="15" applyNumberFormat="1" applyFont="1" applyBorder="1" applyAlignment="1">
      <alignment/>
    </xf>
    <xf numFmtId="201" fontId="4" fillId="0" borderId="10" xfId="15" applyNumberFormat="1" applyFont="1" applyBorder="1" applyAlignment="1">
      <alignment horizontal="center"/>
    </xf>
    <xf numFmtId="188" fontId="1" fillId="0" borderId="2" xfId="15" applyNumberFormat="1" applyFont="1" applyBorder="1" applyAlignment="1">
      <alignment horizontal="center"/>
    </xf>
    <xf numFmtId="188" fontId="0" fillId="0" borderId="1" xfId="15" applyNumberFormat="1" applyBorder="1" applyAlignment="1">
      <alignment horizontal="left"/>
    </xf>
    <xf numFmtId="188" fontId="0" fillId="0" borderId="0" xfId="15" applyNumberFormat="1" applyBorder="1" applyAlignment="1">
      <alignment horizontal="left"/>
    </xf>
    <xf numFmtId="201" fontId="6" fillId="0" borderId="11" xfId="15" applyNumberFormat="1" applyFont="1" applyBorder="1" applyAlignment="1">
      <alignment horizontal="center"/>
    </xf>
    <xf numFmtId="201" fontId="6" fillId="0" borderId="0" xfId="15" applyNumberFormat="1" applyFont="1" applyBorder="1" applyAlignment="1">
      <alignment horizontal="center"/>
    </xf>
    <xf numFmtId="201" fontId="6" fillId="0" borderId="16" xfId="15" applyNumberFormat="1" applyFont="1" applyBorder="1" applyAlignment="1">
      <alignment/>
    </xf>
    <xf numFmtId="201" fontId="0" fillId="0" borderId="0" xfId="0" applyNumberFormat="1" applyAlignment="1">
      <alignment/>
    </xf>
    <xf numFmtId="201" fontId="6" fillId="0" borderId="10" xfId="15" applyNumberFormat="1" applyFont="1" applyBorder="1" applyAlignment="1">
      <alignment/>
    </xf>
    <xf numFmtId="201" fontId="6" fillId="0" borderId="11" xfId="15" applyNumberFormat="1" applyFont="1" applyBorder="1" applyAlignment="1">
      <alignment/>
    </xf>
    <xf numFmtId="201" fontId="1" fillId="0" borderId="0" xfId="15" applyNumberFormat="1" applyFont="1" applyAlignment="1">
      <alignment horizontal="center"/>
    </xf>
    <xf numFmtId="201" fontId="1" fillId="0" borderId="0" xfId="15" applyNumberFormat="1" applyFont="1" applyBorder="1" applyAlignment="1">
      <alignment horizontal="center"/>
    </xf>
    <xf numFmtId="201" fontId="4" fillId="0" borderId="11" xfId="15" applyNumberFormat="1" applyFont="1" applyBorder="1" applyAlignment="1">
      <alignment horizontal="center"/>
    </xf>
    <xf numFmtId="201" fontId="1" fillId="0" borderId="12" xfId="15" applyNumberFormat="1" applyFont="1" applyBorder="1" applyAlignment="1">
      <alignment horizontal="center"/>
    </xf>
    <xf numFmtId="201" fontId="4" fillId="0" borderId="5" xfId="15" applyNumberFormat="1" applyFont="1" applyBorder="1" applyAlignment="1">
      <alignment horizontal="center"/>
    </xf>
    <xf numFmtId="201" fontId="4" fillId="0" borderId="5" xfId="15" applyNumberFormat="1" applyFont="1" applyBorder="1" applyAlignment="1">
      <alignment horizontal="left"/>
    </xf>
    <xf numFmtId="0" fontId="1" fillId="0" borderId="0" xfId="0" applyFont="1" applyAlignment="1">
      <alignment/>
    </xf>
    <xf numFmtId="201" fontId="1" fillId="0" borderId="2" xfId="15" applyNumberFormat="1" applyFont="1" applyBorder="1" applyAlignment="1">
      <alignment horizontal="center"/>
    </xf>
    <xf numFmtId="201" fontId="0" fillId="0" borderId="1" xfId="0" applyNumberFormat="1" applyBorder="1" applyAlignment="1">
      <alignment horizontal="center"/>
    </xf>
    <xf numFmtId="201" fontId="1" fillId="0" borderId="1" xfId="15" applyNumberFormat="1" applyFont="1" applyBorder="1" applyAlignment="1">
      <alignment horizontal="center"/>
    </xf>
    <xf numFmtId="201" fontId="0" fillId="0" borderId="8" xfId="0" applyNumberFormat="1" applyBorder="1" applyAlignment="1">
      <alignment horizontal="center"/>
    </xf>
    <xf numFmtId="201" fontId="1" fillId="0" borderId="4" xfId="15" applyNumberFormat="1" applyFont="1" applyBorder="1" applyAlignment="1">
      <alignment horizontal="center"/>
    </xf>
    <xf numFmtId="201" fontId="1" fillId="0" borderId="6" xfId="15" applyNumberFormat="1" applyFont="1" applyBorder="1" applyAlignment="1">
      <alignment horizontal="center"/>
    </xf>
    <xf numFmtId="43" fontId="1" fillId="0" borderId="0" xfId="15" applyFont="1" applyBorder="1" applyAlignment="1">
      <alignment/>
    </xf>
    <xf numFmtId="43" fontId="1" fillId="0" borderId="0" xfId="0" applyNumberFormat="1" applyFont="1" applyAlignment="1">
      <alignment/>
    </xf>
    <xf numFmtId="43" fontId="29" fillId="0" borderId="23" xfId="15" applyFont="1" applyBorder="1" applyAlignment="1">
      <alignment/>
    </xf>
    <xf numFmtId="43" fontId="29" fillId="0" borderId="24" xfId="15" applyFont="1" applyBorder="1" applyAlignment="1">
      <alignment/>
    </xf>
    <xf numFmtId="43" fontId="7" fillId="0" borderId="0" xfId="15" applyFont="1" applyBorder="1" applyAlignment="1">
      <alignment/>
    </xf>
    <xf numFmtId="43" fontId="1" fillId="0" borderId="12" xfId="15" applyFont="1" applyBorder="1" applyAlignment="1">
      <alignment/>
    </xf>
    <xf numFmtId="43" fontId="1" fillId="0" borderId="3" xfId="15" applyFont="1" applyBorder="1" applyAlignment="1">
      <alignment/>
    </xf>
    <xf numFmtId="43" fontId="1" fillId="0" borderId="5" xfId="15" applyFont="1" applyBorder="1" applyAlignment="1">
      <alignment/>
    </xf>
    <xf numFmtId="43" fontId="4" fillId="0" borderId="9" xfId="15" applyFont="1" applyBorder="1" applyAlignment="1">
      <alignment horizontal="center"/>
    </xf>
    <xf numFmtId="43" fontId="1" fillId="0" borderId="3" xfId="15" applyFont="1" applyBorder="1" applyAlignment="1">
      <alignment/>
    </xf>
    <xf numFmtId="206" fontId="25" fillId="0" borderId="3" xfId="15" applyNumberFormat="1" applyFont="1" applyBorder="1" applyAlignment="1">
      <alignment horizontal="right"/>
    </xf>
    <xf numFmtId="201" fontId="25" fillId="0" borderId="10" xfId="15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209" fontId="8" fillId="0" borderId="9" xfId="15" applyNumberFormat="1" applyFont="1" applyFill="1" applyBorder="1" applyAlignment="1">
      <alignment/>
    </xf>
    <xf numFmtId="209" fontId="8" fillId="0" borderId="10" xfId="15" applyNumberFormat="1" applyFont="1" applyFill="1" applyBorder="1" applyAlignment="1">
      <alignment/>
    </xf>
    <xf numFmtId="209" fontId="8" fillId="0" borderId="4" xfId="15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209" fontId="8" fillId="0" borderId="11" xfId="15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209" fontId="8" fillId="0" borderId="16" xfId="15" applyNumberFormat="1" applyFont="1" applyFill="1" applyBorder="1" applyAlignment="1">
      <alignment/>
    </xf>
    <xf numFmtId="209" fontId="9" fillId="0" borderId="16" xfId="15" applyNumberFormat="1" applyFont="1" applyFill="1" applyBorder="1" applyAlignment="1">
      <alignment/>
    </xf>
    <xf numFmtId="209" fontId="9" fillId="0" borderId="10" xfId="15" applyNumberFormat="1" applyFont="1" applyFill="1" applyBorder="1" applyAlignment="1">
      <alignment/>
    </xf>
    <xf numFmtId="209" fontId="9" fillId="0" borderId="11" xfId="15" applyNumberFormat="1" applyFont="1" applyFill="1" applyBorder="1" applyAlignment="1">
      <alignment/>
    </xf>
    <xf numFmtId="209" fontId="9" fillId="0" borderId="34" xfId="15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43" fontId="8" fillId="0" borderId="0" xfId="15" applyNumberFormat="1" applyFont="1" applyFill="1" applyAlignment="1">
      <alignment/>
    </xf>
    <xf numFmtId="43" fontId="8" fillId="0" borderId="0" xfId="15" applyFont="1" applyFill="1" applyAlignment="1">
      <alignment/>
    </xf>
    <xf numFmtId="43" fontId="8" fillId="0" borderId="0" xfId="15" applyFont="1" applyFill="1" applyBorder="1" applyAlignment="1">
      <alignment/>
    </xf>
    <xf numFmtId="201" fontId="4" fillId="0" borderId="15" xfId="15" applyNumberFormat="1" applyFont="1" applyBorder="1" applyAlignment="1">
      <alignment horizontal="center"/>
    </xf>
    <xf numFmtId="201" fontId="0" fillId="0" borderId="0" xfId="0" applyNumberFormat="1" applyBorder="1" applyAlignment="1">
      <alignment horizontal="center"/>
    </xf>
    <xf numFmtId="201" fontId="4" fillId="0" borderId="32" xfId="15" applyNumberFormat="1" applyFont="1" applyBorder="1" applyAlignment="1">
      <alignment horizontal="center"/>
    </xf>
    <xf numFmtId="201" fontId="0" fillId="0" borderId="4" xfId="0" applyNumberFormat="1" applyBorder="1" applyAlignment="1">
      <alignment horizontal="center"/>
    </xf>
    <xf numFmtId="43" fontId="1" fillId="0" borderId="0" xfId="15" applyFont="1" applyAlignment="1">
      <alignment/>
    </xf>
    <xf numFmtId="43" fontId="1" fillId="0" borderId="0" xfId="15" applyFont="1" applyAlignment="1">
      <alignment horizontal="center"/>
    </xf>
    <xf numFmtId="43" fontId="24" fillId="0" borderId="0" xfId="15" applyFont="1" applyAlignment="1">
      <alignment/>
    </xf>
    <xf numFmtId="0" fontId="1" fillId="3" borderId="30" xfId="0" applyFont="1" applyFill="1" applyBorder="1" applyAlignment="1">
      <alignment/>
    </xf>
    <xf numFmtId="0" fontId="1" fillId="3" borderId="23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1" fillId="4" borderId="35" xfId="0" applyFont="1" applyFill="1" applyBorder="1" applyAlignment="1">
      <alignment/>
    </xf>
    <xf numFmtId="0" fontId="1" fillId="4" borderId="36" xfId="0" applyFont="1" applyFill="1" applyBorder="1" applyAlignment="1">
      <alignment/>
    </xf>
    <xf numFmtId="0" fontId="1" fillId="4" borderId="37" xfId="0" applyFont="1" applyFill="1" applyBorder="1" applyAlignment="1">
      <alignment/>
    </xf>
    <xf numFmtId="0" fontId="1" fillId="4" borderId="38" xfId="0" applyFont="1" applyFill="1" applyBorder="1" applyAlignment="1">
      <alignment/>
    </xf>
    <xf numFmtId="0" fontId="1" fillId="4" borderId="30" xfId="0" applyFont="1" applyFill="1" applyBorder="1" applyAlignment="1">
      <alignment/>
    </xf>
    <xf numFmtId="0" fontId="1" fillId="4" borderId="23" xfId="0" applyFont="1" applyFill="1" applyBorder="1" applyAlignment="1">
      <alignment/>
    </xf>
    <xf numFmtId="43" fontId="9" fillId="0" borderId="7" xfId="15" applyNumberFormat="1" applyFont="1" applyBorder="1" applyAlignment="1">
      <alignment horizontal="center" vertical="center" wrapText="1"/>
    </xf>
    <xf numFmtId="43" fontId="1" fillId="3" borderId="30" xfId="15" applyNumberFormat="1" applyFont="1" applyFill="1" applyBorder="1" applyAlignment="1">
      <alignment/>
    </xf>
    <xf numFmtId="43" fontId="1" fillId="3" borderId="23" xfId="15" applyNumberFormat="1" applyFont="1" applyFill="1" applyBorder="1" applyAlignment="1">
      <alignment horizontal="right"/>
    </xf>
    <xf numFmtId="43" fontId="1" fillId="3" borderId="23" xfId="15" applyNumberFormat="1" applyFont="1" applyFill="1" applyBorder="1" applyAlignment="1">
      <alignment/>
    </xf>
    <xf numFmtId="43" fontId="1" fillId="3" borderId="24" xfId="15" applyNumberFormat="1" applyFont="1" applyFill="1" applyBorder="1" applyAlignment="1">
      <alignment/>
    </xf>
    <xf numFmtId="43" fontId="4" fillId="2" borderId="25" xfId="15" applyNumberFormat="1" applyFont="1" applyFill="1" applyBorder="1" applyAlignment="1">
      <alignment/>
    </xf>
    <xf numFmtId="43" fontId="1" fillId="4" borderId="28" xfId="15" applyNumberFormat="1" applyFont="1" applyFill="1" applyBorder="1" applyAlignment="1">
      <alignment/>
    </xf>
    <xf numFmtId="43" fontId="1" fillId="4" borderId="27" xfId="15" applyNumberFormat="1" applyFont="1" applyFill="1" applyBorder="1" applyAlignment="1">
      <alignment/>
    </xf>
    <xf numFmtId="43" fontId="1" fillId="4" borderId="30" xfId="15" applyNumberFormat="1" applyFont="1" applyFill="1" applyBorder="1" applyAlignment="1">
      <alignment/>
    </xf>
    <xf numFmtId="43" fontId="1" fillId="4" borderId="23" xfId="15" applyNumberFormat="1" applyFont="1" applyFill="1" applyBorder="1" applyAlignment="1">
      <alignment horizontal="right"/>
    </xf>
    <xf numFmtId="43" fontId="4" fillId="2" borderId="31" xfId="15" applyNumberFormat="1" applyFont="1" applyFill="1" applyBorder="1" applyAlignment="1">
      <alignment/>
    </xf>
    <xf numFmtId="43" fontId="7" fillId="0" borderId="9" xfId="15" applyNumberFormat="1" applyFont="1" applyBorder="1" applyAlignment="1">
      <alignment/>
    </xf>
    <xf numFmtId="43" fontId="7" fillId="0" borderId="10" xfId="15" applyNumberFormat="1" applyFont="1" applyBorder="1" applyAlignment="1">
      <alignment/>
    </xf>
    <xf numFmtId="43" fontId="7" fillId="0" borderId="10" xfId="15" applyNumberFormat="1" applyFont="1" applyBorder="1" applyAlignment="1">
      <alignment horizontal="right"/>
    </xf>
    <xf numFmtId="43" fontId="1" fillId="0" borderId="10" xfId="15" applyNumberFormat="1" applyFont="1" applyBorder="1" applyAlignment="1">
      <alignment/>
    </xf>
    <xf numFmtId="43" fontId="1" fillId="0" borderId="10" xfId="15" applyNumberFormat="1" applyFont="1" applyBorder="1" applyAlignment="1">
      <alignment horizontal="right"/>
    </xf>
    <xf numFmtId="43" fontId="1" fillId="0" borderId="11" xfId="15" applyNumberFormat="1" applyFont="1" applyBorder="1" applyAlignment="1">
      <alignment/>
    </xf>
    <xf numFmtId="43" fontId="4" fillId="0" borderId="14" xfId="15" applyNumberFormat="1" applyFont="1" applyBorder="1" applyAlignment="1">
      <alignment/>
    </xf>
    <xf numFmtId="43" fontId="29" fillId="0" borderId="0" xfId="15" applyFont="1" applyAlignment="1">
      <alignment/>
    </xf>
    <xf numFmtId="201" fontId="17" fillId="5" borderId="15" xfId="15" applyNumberFormat="1" applyFont="1" applyFill="1" applyBorder="1" applyAlignment="1">
      <alignment horizontal="center"/>
    </xf>
    <xf numFmtId="206" fontId="17" fillId="5" borderId="32" xfId="15" applyNumberFormat="1" applyFont="1" applyFill="1" applyBorder="1" applyAlignment="1">
      <alignment/>
    </xf>
    <xf numFmtId="201" fontId="17" fillId="5" borderId="7" xfId="15" applyNumberFormat="1" applyFont="1" applyFill="1" applyBorder="1" applyAlignment="1">
      <alignment horizontal="center"/>
    </xf>
    <xf numFmtId="206" fontId="17" fillId="5" borderId="7" xfId="15" applyNumberFormat="1" applyFont="1" applyFill="1" applyBorder="1" applyAlignment="1">
      <alignment horizontal="center"/>
    </xf>
    <xf numFmtId="43" fontId="15" fillId="0" borderId="0" xfId="15" applyFont="1" applyBorder="1" applyAlignment="1">
      <alignment horizontal="left"/>
    </xf>
    <xf numFmtId="43" fontId="15" fillId="0" borderId="0" xfId="15" applyFont="1" applyBorder="1" applyAlignment="1">
      <alignment/>
    </xf>
    <xf numFmtId="43" fontId="15" fillId="0" borderId="0" xfId="15" applyFont="1" applyAlignment="1">
      <alignment/>
    </xf>
    <xf numFmtId="43" fontId="27" fillId="0" borderId="0" xfId="15" applyFont="1" applyAlignment="1">
      <alignment/>
    </xf>
    <xf numFmtId="43" fontId="0" fillId="0" borderId="0" xfId="0" applyNumberFormat="1" applyAlignment="1">
      <alignment/>
    </xf>
    <xf numFmtId="43" fontId="33" fillId="0" borderId="0" xfId="15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43" fontId="6" fillId="6" borderId="39" xfId="15" applyFont="1" applyFill="1" applyBorder="1" applyAlignment="1">
      <alignment horizontal="center"/>
    </xf>
    <xf numFmtId="43" fontId="17" fillId="6" borderId="0" xfId="15" applyFont="1" applyFill="1" applyBorder="1" applyAlignment="1">
      <alignment horizontal="center"/>
    </xf>
    <xf numFmtId="43" fontId="6" fillId="6" borderId="0" xfId="15" applyFont="1" applyFill="1" applyBorder="1" applyAlignment="1">
      <alignment horizontal="center"/>
    </xf>
    <xf numFmtId="43" fontId="0" fillId="6" borderId="0" xfId="15" applyFill="1" applyAlignment="1">
      <alignment/>
    </xf>
    <xf numFmtId="43" fontId="17" fillId="4" borderId="0" xfId="15" applyFont="1" applyFill="1" applyBorder="1" applyAlignment="1">
      <alignment horizontal="center"/>
    </xf>
    <xf numFmtId="43" fontId="6" fillId="7" borderId="39" xfId="15" applyFont="1" applyFill="1" applyBorder="1" applyAlignment="1">
      <alignment horizontal="center"/>
    </xf>
    <xf numFmtId="43" fontId="17" fillId="7" borderId="0" xfId="15" applyFont="1" applyFill="1" applyBorder="1" applyAlignment="1">
      <alignment horizontal="center"/>
    </xf>
    <xf numFmtId="43" fontId="6" fillId="7" borderId="0" xfId="15" applyFont="1" applyFill="1" applyBorder="1" applyAlignment="1">
      <alignment horizontal="center"/>
    </xf>
    <xf numFmtId="43" fontId="0" fillId="7" borderId="0" xfId="15" applyFill="1" applyAlignment="1">
      <alignment/>
    </xf>
    <xf numFmtId="0" fontId="4" fillId="0" borderId="0" xfId="0" applyFont="1" applyAlignment="1">
      <alignment horizontal="left"/>
    </xf>
    <xf numFmtId="188" fontId="7" fillId="0" borderId="10" xfId="15" applyNumberFormat="1" applyFont="1" applyBorder="1" applyAlignment="1">
      <alignment horizontal="right"/>
    </xf>
    <xf numFmtId="0" fontId="1" fillId="3" borderId="4" xfId="0" applyFont="1" applyFill="1" applyBorder="1" applyAlignment="1">
      <alignment/>
    </xf>
    <xf numFmtId="43" fontId="1" fillId="3" borderId="4" xfId="15" applyNumberFormat="1" applyFont="1" applyFill="1" applyBorder="1" applyAlignment="1">
      <alignment/>
    </xf>
    <xf numFmtId="43" fontId="1" fillId="0" borderId="4" xfId="15" applyFont="1" applyBorder="1" applyAlignment="1">
      <alignment/>
    </xf>
    <xf numFmtId="43" fontId="7" fillId="4" borderId="24" xfId="15" applyNumberFormat="1" applyFont="1" applyFill="1" applyBorder="1" applyAlignment="1">
      <alignment/>
    </xf>
    <xf numFmtId="43" fontId="7" fillId="4" borderId="23" xfId="15" applyNumberFormat="1" applyFont="1" applyFill="1" applyBorder="1" applyAlignment="1">
      <alignment/>
    </xf>
    <xf numFmtId="43" fontId="7" fillId="4" borderId="26" xfId="15" applyNumberFormat="1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40" xfId="0" applyFont="1" applyFill="1" applyBorder="1" applyAlignment="1">
      <alignment/>
    </xf>
    <xf numFmtId="43" fontId="1" fillId="4" borderId="41" xfId="15" applyNumberFormat="1" applyFont="1" applyFill="1" applyBorder="1" applyAlignment="1">
      <alignment/>
    </xf>
    <xf numFmtId="43" fontId="1" fillId="0" borderId="41" xfId="15" applyFont="1" applyBorder="1" applyAlignment="1">
      <alignment/>
    </xf>
    <xf numFmtId="0" fontId="1" fillId="4" borderId="42" xfId="0" applyFont="1" applyFill="1" applyBorder="1" applyAlignment="1">
      <alignment/>
    </xf>
    <xf numFmtId="43" fontId="1" fillId="4" borderId="43" xfId="15" applyNumberFormat="1" applyFont="1" applyFill="1" applyBorder="1" applyAlignment="1">
      <alignment/>
    </xf>
    <xf numFmtId="43" fontId="1" fillId="0" borderId="43" xfId="15" applyFont="1" applyBorder="1" applyAlignment="1">
      <alignment/>
    </xf>
    <xf numFmtId="43" fontId="1" fillId="4" borderId="4" xfId="15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43" fontId="4" fillId="0" borderId="4" xfId="15" applyNumberFormat="1" applyFont="1" applyFill="1" applyBorder="1" applyAlignment="1">
      <alignment/>
    </xf>
    <xf numFmtId="43" fontId="4" fillId="0" borderId="4" xfId="15" applyFont="1" applyFill="1" applyBorder="1" applyAlignment="1">
      <alignment/>
    </xf>
    <xf numFmtId="43" fontId="1" fillId="0" borderId="0" xfId="15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49" fontId="9" fillId="0" borderId="7" xfId="0" applyNumberFormat="1" applyFont="1" applyFill="1" applyBorder="1" applyAlignment="1">
      <alignment horizontal="center"/>
    </xf>
    <xf numFmtId="49" fontId="9" fillId="0" borderId="7" xfId="15" applyNumberFormat="1" applyFont="1" applyFill="1" applyBorder="1" applyAlignment="1">
      <alignment horizontal="center"/>
    </xf>
    <xf numFmtId="49" fontId="9" fillId="0" borderId="13" xfId="15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/>
    </xf>
    <xf numFmtId="209" fontId="9" fillId="5" borderId="15" xfId="15" applyNumberFormat="1" applyFont="1" applyFill="1" applyBorder="1" applyAlignment="1">
      <alignment/>
    </xf>
    <xf numFmtId="188" fontId="28" fillId="0" borderId="3" xfId="15" applyNumberFormat="1" applyFont="1" applyBorder="1" applyAlignment="1">
      <alignment horizontal="center"/>
    </xf>
    <xf numFmtId="188" fontId="0" fillId="0" borderId="3" xfId="15" applyNumberFormat="1" applyBorder="1" applyAlignment="1">
      <alignment/>
    </xf>
    <xf numFmtId="188" fontId="20" fillId="0" borderId="32" xfId="15" applyNumberFormat="1" applyFont="1" applyBorder="1" applyAlignment="1">
      <alignment/>
    </xf>
    <xf numFmtId="188" fontId="0" fillId="0" borderId="0" xfId="15" applyNumberFormat="1" applyFont="1" applyAlignment="1">
      <alignment/>
    </xf>
    <xf numFmtId="206" fontId="6" fillId="0" borderId="15" xfId="15" applyNumberFormat="1" applyFont="1" applyBorder="1" applyAlignment="1">
      <alignment/>
    </xf>
    <xf numFmtId="43" fontId="6" fillId="0" borderId="0" xfId="15" applyFont="1" applyBorder="1" applyAlignment="1">
      <alignment horizontal="center"/>
    </xf>
    <xf numFmtId="43" fontId="17" fillId="0" borderId="0" xfId="15" applyFont="1" applyBorder="1" applyAlignment="1">
      <alignment horizontal="center"/>
    </xf>
    <xf numFmtId="43" fontId="25" fillId="0" borderId="0" xfId="15" applyFont="1" applyBorder="1" applyAlignment="1">
      <alignment horizontal="center"/>
    </xf>
    <xf numFmtId="43" fontId="17" fillId="0" borderId="3" xfId="15" applyFont="1" applyBorder="1" applyAlignment="1">
      <alignment horizontal="center"/>
    </xf>
    <xf numFmtId="43" fontId="6" fillId="0" borderId="0" xfId="15" applyFont="1" applyBorder="1" applyAlignment="1">
      <alignment/>
    </xf>
    <xf numFmtId="43" fontId="17" fillId="5" borderId="0" xfId="15" applyFont="1" applyFill="1" applyBorder="1" applyAlignment="1">
      <alignment horizontal="center"/>
    </xf>
    <xf numFmtId="43" fontId="6" fillId="0" borderId="0" xfId="15" applyFont="1" applyAlignment="1">
      <alignment horizontal="left"/>
    </xf>
    <xf numFmtId="43" fontId="0" fillId="0" borderId="0" xfId="15" applyAlignment="1">
      <alignment horizontal="left"/>
    </xf>
    <xf numFmtId="43" fontId="32" fillId="0" borderId="0" xfId="15" applyFont="1" applyAlignment="1">
      <alignment horizontal="left"/>
    </xf>
    <xf numFmtId="15" fontId="17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3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3" fontId="7" fillId="0" borderId="0" xfId="15" applyFont="1" applyAlignment="1">
      <alignment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88" fontId="7" fillId="0" borderId="9" xfId="15" applyNumberFormat="1" applyFont="1" applyBorder="1" applyAlignment="1">
      <alignment horizontal="right"/>
    </xf>
    <xf numFmtId="201" fontId="7" fillId="0" borderId="9" xfId="0" applyNumberFormat="1" applyFont="1" applyBorder="1" applyAlignment="1">
      <alignment horizontal="center"/>
    </xf>
    <xf numFmtId="188" fontId="7" fillId="0" borderId="9" xfId="15" applyNumberFormat="1" applyFont="1" applyBorder="1" applyAlignment="1">
      <alignment/>
    </xf>
    <xf numFmtId="201" fontId="7" fillId="0" borderId="12" xfId="0" applyNumberFormat="1" applyFont="1" applyBorder="1" applyAlignment="1">
      <alignment horizontal="center"/>
    </xf>
    <xf numFmtId="201" fontId="7" fillId="0" borderId="10" xfId="0" applyNumberFormat="1" applyFont="1" applyBorder="1" applyAlignment="1">
      <alignment horizontal="center"/>
    </xf>
    <xf numFmtId="188" fontId="7" fillId="0" borderId="10" xfId="15" applyNumberFormat="1" applyFont="1" applyBorder="1" applyAlignment="1">
      <alignment/>
    </xf>
    <xf numFmtId="201" fontId="7" fillId="0" borderId="3" xfId="0" applyNumberFormat="1" applyFont="1" applyBorder="1" applyAlignment="1">
      <alignment horizontal="center"/>
    </xf>
    <xf numFmtId="188" fontId="7" fillId="0" borderId="0" xfId="15" applyNumberFormat="1" applyFont="1" applyAlignment="1">
      <alignment horizontal="right"/>
    </xf>
    <xf numFmtId="188" fontId="7" fillId="0" borderId="0" xfId="15" applyNumberFormat="1" applyFont="1" applyAlignment="1">
      <alignment/>
    </xf>
    <xf numFmtId="206" fontId="34" fillId="0" borderId="3" xfId="15" applyNumberFormat="1" applyFont="1" applyBorder="1" applyAlignment="1">
      <alignment/>
    </xf>
    <xf numFmtId="201" fontId="34" fillId="0" borderId="10" xfId="15" applyNumberFormat="1" applyFont="1" applyBorder="1" applyAlignment="1">
      <alignment horizontal="center"/>
    </xf>
    <xf numFmtId="206" fontId="6" fillId="0" borderId="39" xfId="15" applyNumberFormat="1" applyFont="1" applyBorder="1" applyAlignment="1">
      <alignment/>
    </xf>
    <xf numFmtId="206" fontId="23" fillId="0" borderId="0" xfId="15" applyNumberFormat="1" applyFont="1" applyBorder="1" applyAlignment="1">
      <alignment/>
    </xf>
    <xf numFmtId="206" fontId="23" fillId="0" borderId="39" xfId="15" applyNumberFormat="1" applyFont="1" applyBorder="1" applyAlignment="1">
      <alignment/>
    </xf>
    <xf numFmtId="43" fontId="6" fillId="7" borderId="7" xfId="15" applyFont="1" applyFill="1" applyBorder="1" applyAlignment="1">
      <alignment horizontal="center"/>
    </xf>
    <xf numFmtId="43" fontId="17" fillId="7" borderId="7" xfId="15" applyFont="1" applyFill="1" applyBorder="1" applyAlignment="1">
      <alignment/>
    </xf>
    <xf numFmtId="188" fontId="6" fillId="0" borderId="7" xfId="15" applyNumberFormat="1" applyFont="1" applyBorder="1" applyAlignment="1">
      <alignment horizontal="center"/>
    </xf>
    <xf numFmtId="201" fontId="17" fillId="0" borderId="10" xfId="15" applyNumberFormat="1" applyFont="1" applyBorder="1" applyAlignment="1">
      <alignment horizontal="center"/>
    </xf>
    <xf numFmtId="201" fontId="17" fillId="0" borderId="11" xfId="15" applyNumberFormat="1" applyFont="1" applyBorder="1" applyAlignment="1">
      <alignment/>
    </xf>
    <xf numFmtId="43" fontId="6" fillId="7" borderId="13" xfId="15" applyFont="1" applyFill="1" applyBorder="1" applyAlignment="1">
      <alignment horizontal="center"/>
    </xf>
    <xf numFmtId="43" fontId="17" fillId="7" borderId="13" xfId="15" applyFont="1" applyFill="1" applyBorder="1" applyAlignment="1">
      <alignment horizontal="center"/>
    </xf>
    <xf numFmtId="43" fontId="6" fillId="7" borderId="13" xfId="15" applyFont="1" applyFill="1" applyBorder="1" applyAlignment="1">
      <alignment/>
    </xf>
    <xf numFmtId="201" fontId="6" fillId="0" borderId="9" xfId="15" applyNumberFormat="1" applyFont="1" applyBorder="1" applyAlignment="1">
      <alignment horizontal="center"/>
    </xf>
    <xf numFmtId="201" fontId="6" fillId="0" borderId="10" xfId="15" applyNumberFormat="1" applyFont="1" applyBorder="1" applyAlignment="1">
      <alignment/>
    </xf>
    <xf numFmtId="43" fontId="0" fillId="0" borderId="0" xfId="15" applyFont="1" applyAlignment="1">
      <alignment/>
    </xf>
    <xf numFmtId="43" fontId="20" fillId="0" borderId="0" xfId="0" applyNumberFormat="1" applyFont="1" applyAlignment="1">
      <alignment/>
    </xf>
    <xf numFmtId="4" fontId="6" fillId="0" borderId="4" xfId="15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7" fillId="4" borderId="42" xfId="0" applyFont="1" applyFill="1" applyBorder="1" applyAlignment="1">
      <alignment/>
    </xf>
    <xf numFmtId="0" fontId="7" fillId="4" borderId="38" xfId="0" applyFont="1" applyFill="1" applyBorder="1" applyAlignment="1">
      <alignment/>
    </xf>
    <xf numFmtId="209" fontId="8" fillId="5" borderId="9" xfId="15" applyNumberFormat="1" applyFont="1" applyFill="1" applyBorder="1" applyAlignment="1">
      <alignment/>
    </xf>
    <xf numFmtId="209" fontId="8" fillId="5" borderId="10" xfId="15" applyNumberFormat="1" applyFont="1" applyFill="1" applyBorder="1" applyAlignment="1">
      <alignment/>
    </xf>
    <xf numFmtId="209" fontId="8" fillId="5" borderId="11" xfId="15" applyNumberFormat="1" applyFont="1" applyFill="1" applyBorder="1" applyAlignment="1">
      <alignment/>
    </xf>
    <xf numFmtId="209" fontId="8" fillId="5" borderId="16" xfId="15" applyNumberFormat="1" applyFont="1" applyFill="1" applyBorder="1" applyAlignment="1">
      <alignment/>
    </xf>
    <xf numFmtId="209" fontId="9" fillId="5" borderId="14" xfId="15" applyNumberFormat="1" applyFont="1" applyFill="1" applyBorder="1" applyAlignment="1">
      <alignment/>
    </xf>
    <xf numFmtId="49" fontId="9" fillId="5" borderId="7" xfId="15" applyNumberFormat="1" applyFont="1" applyFill="1" applyBorder="1" applyAlignment="1">
      <alignment horizontal="center"/>
    </xf>
    <xf numFmtId="209" fontId="8" fillId="5" borderId="3" xfId="15" applyNumberFormat="1" applyFont="1" applyFill="1" applyBorder="1" applyAlignment="1">
      <alignment/>
    </xf>
    <xf numFmtId="209" fontId="8" fillId="5" borderId="15" xfId="15" applyNumberFormat="1" applyFont="1" applyFill="1" applyBorder="1" applyAlignment="1">
      <alignment/>
    </xf>
    <xf numFmtId="188" fontId="6" fillId="0" borderId="0" xfId="15" applyNumberFormat="1" applyFont="1" applyBorder="1" applyAlignment="1">
      <alignment horizontal="right"/>
    </xf>
    <xf numFmtId="207" fontId="6" fillId="0" borderId="0" xfId="15" applyNumberFormat="1" applyFont="1" applyBorder="1" applyAlignment="1">
      <alignment/>
    </xf>
    <xf numFmtId="188" fontId="17" fillId="0" borderId="32" xfId="15" applyNumberFormat="1" applyFont="1" applyBorder="1" applyAlignment="1">
      <alignment/>
    </xf>
    <xf numFmtId="188" fontId="6" fillId="0" borderId="32" xfId="15" applyNumberFormat="1" applyFont="1" applyBorder="1" applyAlignment="1">
      <alignment/>
    </xf>
    <xf numFmtId="201" fontId="6" fillId="0" borderId="15" xfId="15" applyNumberFormat="1" applyFont="1" applyBorder="1" applyAlignment="1">
      <alignment horizontal="center"/>
    </xf>
    <xf numFmtId="0" fontId="1" fillId="4" borderId="44" xfId="0" applyFont="1" applyFill="1" applyBorder="1" applyAlignment="1">
      <alignment/>
    </xf>
    <xf numFmtId="43" fontId="1" fillId="4" borderId="45" xfId="15" applyNumberFormat="1" applyFont="1" applyFill="1" applyBorder="1" applyAlignment="1">
      <alignment/>
    </xf>
    <xf numFmtId="43" fontId="1" fillId="0" borderId="45" xfId="15" applyFont="1" applyBorder="1" applyAlignment="1">
      <alignment/>
    </xf>
    <xf numFmtId="206" fontId="25" fillId="0" borderId="3" xfId="15" applyNumberFormat="1" applyFont="1" applyBorder="1" applyAlignment="1">
      <alignment horizontal="left"/>
    </xf>
    <xf numFmtId="206" fontId="35" fillId="0" borderId="3" xfId="15" applyNumberFormat="1" applyFont="1" applyBorder="1" applyAlignment="1">
      <alignment horizontal="right"/>
    </xf>
    <xf numFmtId="201" fontId="35" fillId="0" borderId="10" xfId="15" applyNumberFormat="1" applyFont="1" applyBorder="1" applyAlignment="1">
      <alignment horizontal="center"/>
    </xf>
    <xf numFmtId="43" fontId="17" fillId="8" borderId="13" xfId="15" applyFont="1" applyFill="1" applyBorder="1" applyAlignment="1">
      <alignment horizontal="center"/>
    </xf>
    <xf numFmtId="43" fontId="17" fillId="8" borderId="7" xfId="15" applyFont="1" applyFill="1" applyBorder="1" applyAlignment="1">
      <alignment horizontal="center"/>
    </xf>
    <xf numFmtId="43" fontId="6" fillId="9" borderId="13" xfId="15" applyFont="1" applyFill="1" applyBorder="1" applyAlignment="1">
      <alignment horizontal="center"/>
    </xf>
    <xf numFmtId="43" fontId="12" fillId="0" borderId="0" xfId="15" applyFont="1" applyFill="1" applyAlignment="1">
      <alignment horizontal="left"/>
    </xf>
    <xf numFmtId="43" fontId="12" fillId="0" borderId="0" xfId="15" applyFont="1" applyFill="1" applyAlignment="1">
      <alignment horizontal="right"/>
    </xf>
    <xf numFmtId="43" fontId="6" fillId="0" borderId="39" xfId="15" applyFont="1" applyFill="1" applyBorder="1" applyAlignment="1">
      <alignment horizontal="center"/>
    </xf>
    <xf numFmtId="43" fontId="17" fillId="0" borderId="0" xfId="15" applyFont="1" applyFill="1" applyBorder="1" applyAlignment="1">
      <alignment horizontal="center"/>
    </xf>
    <xf numFmtId="43" fontId="6" fillId="0" borderId="0" xfId="15" applyFont="1" applyFill="1" applyBorder="1" applyAlignment="1">
      <alignment horizontal="center"/>
    </xf>
    <xf numFmtId="43" fontId="6" fillId="0" borderId="7" xfId="15" applyFont="1" applyFill="1" applyBorder="1" applyAlignment="1">
      <alignment horizontal="center"/>
    </xf>
    <xf numFmtId="43" fontId="17" fillId="0" borderId="7" xfId="15" applyFont="1" applyFill="1" applyBorder="1" applyAlignment="1">
      <alignment horizontal="center"/>
    </xf>
    <xf numFmtId="43" fontId="17" fillId="0" borderId="7" xfId="15" applyFont="1" applyFill="1" applyBorder="1" applyAlignment="1">
      <alignment/>
    </xf>
    <xf numFmtId="43" fontId="6" fillId="0" borderId="7" xfId="15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15" applyFill="1" applyAlignment="1">
      <alignment/>
    </xf>
    <xf numFmtId="206" fontId="34" fillId="5" borderId="32" xfId="15" applyNumberFormat="1" applyFont="1" applyFill="1" applyBorder="1" applyAlignment="1">
      <alignment/>
    </xf>
    <xf numFmtId="201" fontId="34" fillId="5" borderId="15" xfId="15" applyNumberFormat="1" applyFont="1" applyFill="1" applyBorder="1" applyAlignment="1">
      <alignment horizontal="center"/>
    </xf>
    <xf numFmtId="43" fontId="34" fillId="5" borderId="7" xfId="15" applyFont="1" applyFill="1" applyBorder="1" applyAlignment="1">
      <alignment horizontal="center"/>
    </xf>
    <xf numFmtId="206" fontId="34" fillId="5" borderId="19" xfId="15" applyNumberFormat="1" applyFont="1" applyFill="1" applyBorder="1" applyAlignment="1">
      <alignment/>
    </xf>
    <xf numFmtId="201" fontId="34" fillId="5" borderId="7" xfId="15" applyNumberFormat="1" applyFont="1" applyFill="1" applyBorder="1" applyAlignment="1">
      <alignment horizontal="center"/>
    </xf>
    <xf numFmtId="43" fontId="34" fillId="5" borderId="13" xfId="15" applyFont="1" applyFill="1" applyBorder="1" applyAlignment="1">
      <alignment horizontal="center"/>
    </xf>
    <xf numFmtId="188" fontId="0" fillId="0" borderId="0" xfId="15" applyNumberFormat="1" applyFill="1" applyAlignment="1">
      <alignment/>
    </xf>
    <xf numFmtId="0" fontId="0" fillId="0" borderId="0" xfId="0" applyFill="1" applyAlignment="1">
      <alignment/>
    </xf>
    <xf numFmtId="201" fontId="0" fillId="0" borderId="0" xfId="0" applyNumberFormat="1" applyFill="1" applyAlignment="1">
      <alignment/>
    </xf>
    <xf numFmtId="206" fontId="0" fillId="0" borderId="0" xfId="0" applyNumberFormat="1" applyFill="1" applyAlignment="1">
      <alignment/>
    </xf>
    <xf numFmtId="43" fontId="0" fillId="0" borderId="0" xfId="15" applyNumberFormat="1" applyFill="1" applyAlignment="1">
      <alignment/>
    </xf>
    <xf numFmtId="43" fontId="12" fillId="0" borderId="0" xfId="15" applyFont="1" applyFill="1" applyAlignment="1">
      <alignment horizont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201" fontId="12" fillId="0" borderId="0" xfId="0" applyNumberFormat="1" applyFont="1" applyFill="1" applyAlignment="1">
      <alignment horizontal="left"/>
    </xf>
    <xf numFmtId="206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/>
    </xf>
    <xf numFmtId="201" fontId="12" fillId="0" borderId="0" xfId="0" applyNumberFormat="1" applyFont="1" applyFill="1" applyAlignment="1">
      <alignment horizontal="right"/>
    </xf>
    <xf numFmtId="206" fontId="14" fillId="0" borderId="0" xfId="0" applyNumberFormat="1" applyFont="1" applyFill="1" applyAlignment="1">
      <alignment horizontal="right"/>
    </xf>
    <xf numFmtId="201" fontId="7" fillId="0" borderId="3" xfId="15" applyNumberFormat="1" applyFont="1" applyBorder="1" applyAlignment="1">
      <alignment horizontal="center"/>
    </xf>
    <xf numFmtId="43" fontId="29" fillId="0" borderId="0" xfId="15" applyFont="1" applyBorder="1" applyAlignment="1">
      <alignment/>
    </xf>
    <xf numFmtId="0" fontId="9" fillId="0" borderId="0" xfId="0" applyFont="1" applyFill="1" applyAlignment="1">
      <alignment/>
    </xf>
    <xf numFmtId="43" fontId="34" fillId="10" borderId="7" xfId="15" applyFont="1" applyFill="1" applyBorder="1" applyAlignment="1">
      <alignment horizontal="center"/>
    </xf>
    <xf numFmtId="49" fontId="9" fillId="5" borderId="13" xfId="15" applyNumberFormat="1" applyFont="1" applyFill="1" applyBorder="1" applyAlignment="1">
      <alignment horizontal="center"/>
    </xf>
    <xf numFmtId="209" fontId="8" fillId="5" borderId="4" xfId="15" applyNumberFormat="1" applyFont="1" applyFill="1" applyBorder="1" applyAlignment="1">
      <alignment/>
    </xf>
    <xf numFmtId="43" fontId="20" fillId="0" borderId="0" xfId="15" applyFont="1" applyAlignment="1">
      <alignment/>
    </xf>
    <xf numFmtId="43" fontId="0" fillId="0" borderId="0" xfId="15" applyBorder="1" applyAlignment="1">
      <alignment/>
    </xf>
    <xf numFmtId="0" fontId="38" fillId="0" borderId="0" xfId="0" applyFont="1" applyAlignment="1">
      <alignment/>
    </xf>
    <xf numFmtId="188" fontId="24" fillId="0" borderId="15" xfId="15" applyNumberFormat="1" applyFont="1" applyBorder="1" applyAlignment="1">
      <alignment horizontal="right"/>
    </xf>
    <xf numFmtId="201" fontId="24" fillId="0" borderId="15" xfId="0" applyNumberFormat="1" applyFont="1" applyBorder="1" applyAlignment="1">
      <alignment horizontal="center"/>
    </xf>
    <xf numFmtId="188" fontId="24" fillId="0" borderId="15" xfId="15" applyNumberFormat="1" applyFont="1" applyBorder="1" applyAlignment="1">
      <alignment/>
    </xf>
    <xf numFmtId="201" fontId="24" fillId="0" borderId="32" xfId="0" applyNumberFormat="1" applyFont="1" applyBorder="1" applyAlignment="1">
      <alignment horizontal="center"/>
    </xf>
    <xf numFmtId="4" fontId="6" fillId="0" borderId="0" xfId="15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4" fontId="0" fillId="0" borderId="0" xfId="0" applyNumberFormat="1" applyAlignment="1">
      <alignment/>
    </xf>
    <xf numFmtId="49" fontId="9" fillId="0" borderId="9" xfId="15" applyNumberFormat="1" applyFont="1" applyFill="1" applyBorder="1" applyAlignment="1">
      <alignment horizontal="center"/>
    </xf>
    <xf numFmtId="209" fontId="8" fillId="0" borderId="3" xfId="15" applyNumberFormat="1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209" fontId="9" fillId="0" borderId="14" xfId="15" applyNumberFormat="1" applyFont="1" applyFill="1" applyBorder="1" applyAlignment="1">
      <alignment/>
    </xf>
    <xf numFmtId="43" fontId="8" fillId="5" borderId="0" xfId="15" applyFont="1" applyFill="1" applyAlignment="1">
      <alignment/>
    </xf>
    <xf numFmtId="209" fontId="8" fillId="5" borderId="14" xfId="15" applyNumberFormat="1" applyFont="1" applyFill="1" applyBorder="1" applyAlignment="1">
      <alignment/>
    </xf>
    <xf numFmtId="43" fontId="8" fillId="5" borderId="0" xfId="15" applyFont="1" applyFill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188" fontId="4" fillId="0" borderId="0" xfId="15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3" fontId="9" fillId="0" borderId="7" xfId="15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188" fontId="4" fillId="0" borderId="0" xfId="15" applyNumberFormat="1" applyFont="1" applyAlignment="1">
      <alignment horizontal="left"/>
    </xf>
    <xf numFmtId="201" fontId="4" fillId="0" borderId="0" xfId="15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188" fontId="4" fillId="0" borderId="0" xfId="15" applyNumberFormat="1" applyFont="1" applyAlignment="1">
      <alignment/>
    </xf>
    <xf numFmtId="209" fontId="9" fillId="5" borderId="49" xfId="15" applyNumberFormat="1" applyFont="1" applyFill="1" applyBorder="1" applyAlignment="1">
      <alignment/>
    </xf>
    <xf numFmtId="0" fontId="8" fillId="0" borderId="50" xfId="0" applyFont="1" applyFill="1" applyBorder="1" applyAlignment="1">
      <alignment horizontal="center"/>
    </xf>
    <xf numFmtId="0" fontId="8" fillId="0" borderId="50" xfId="0" applyFont="1" applyFill="1" applyBorder="1" applyAlignment="1">
      <alignment/>
    </xf>
    <xf numFmtId="209" fontId="8" fillId="5" borderId="50" xfId="15" applyNumberFormat="1" applyFont="1" applyFill="1" applyBorder="1" applyAlignment="1">
      <alignment/>
    </xf>
    <xf numFmtId="209" fontId="8" fillId="5" borderId="51" xfId="15" applyNumberFormat="1" applyFont="1" applyFill="1" applyBorder="1" applyAlignment="1">
      <alignment/>
    </xf>
    <xf numFmtId="209" fontId="8" fillId="5" borderId="52" xfId="15" applyNumberFormat="1" applyFont="1" applyFill="1" applyBorder="1" applyAlignment="1">
      <alignment/>
    </xf>
    <xf numFmtId="209" fontId="9" fillId="5" borderId="52" xfId="15" applyNumberFormat="1" applyFont="1" applyFill="1" applyBorder="1" applyAlignment="1">
      <alignment/>
    </xf>
    <xf numFmtId="0" fontId="8" fillId="0" borderId="53" xfId="0" applyFont="1" applyFill="1" applyBorder="1" applyAlignment="1">
      <alignment horizontal="center"/>
    </xf>
    <xf numFmtId="0" fontId="8" fillId="0" borderId="53" xfId="0" applyFont="1" applyFill="1" applyBorder="1" applyAlignment="1">
      <alignment/>
    </xf>
    <xf numFmtId="209" fontId="8" fillId="0" borderId="53" xfId="15" applyNumberFormat="1" applyFont="1" applyFill="1" applyBorder="1" applyAlignment="1">
      <alignment/>
    </xf>
    <xf numFmtId="209" fontId="8" fillId="5" borderId="53" xfId="15" applyNumberFormat="1" applyFont="1" applyFill="1" applyBorder="1" applyAlignment="1">
      <alignment/>
    </xf>
    <xf numFmtId="209" fontId="8" fillId="5" borderId="54" xfId="15" applyNumberFormat="1" applyFont="1" applyFill="1" applyBorder="1" applyAlignment="1">
      <alignment/>
    </xf>
    <xf numFmtId="209" fontId="8" fillId="5" borderId="55" xfId="15" applyNumberFormat="1" applyFont="1" applyFill="1" applyBorder="1" applyAlignment="1">
      <alignment/>
    </xf>
    <xf numFmtId="209" fontId="9" fillId="0" borderId="53" xfId="15" applyNumberFormat="1" applyFont="1" applyFill="1" applyBorder="1" applyAlignment="1">
      <alignment/>
    </xf>
    <xf numFmtId="209" fontId="8" fillId="0" borderId="14" xfId="15" applyNumberFormat="1" applyFont="1" applyFill="1" applyBorder="1" applyAlignment="1">
      <alignment/>
    </xf>
    <xf numFmtId="209" fontId="8" fillId="5" borderId="56" xfId="15" applyNumberFormat="1" applyFont="1" applyFill="1" applyBorder="1" applyAlignment="1">
      <alignment/>
    </xf>
    <xf numFmtId="209" fontId="8" fillId="5" borderId="57" xfId="15" applyNumberFormat="1" applyFont="1" applyFill="1" applyBorder="1" applyAlignment="1">
      <alignment/>
    </xf>
    <xf numFmtId="209" fontId="8" fillId="0" borderId="34" xfId="15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8" fontId="4" fillId="0" borderId="7" xfId="15" applyNumberFormat="1" applyFont="1" applyBorder="1" applyAlignment="1">
      <alignment horizontal="center"/>
    </xf>
    <xf numFmtId="188" fontId="4" fillId="0" borderId="19" xfId="15" applyNumberFormat="1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8" fillId="0" borderId="5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3" fontId="1" fillId="0" borderId="0" xfId="15" applyFont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206" fontId="6" fillId="0" borderId="0" xfId="15" applyNumberFormat="1" applyFont="1" applyBorder="1" applyAlignment="1">
      <alignment horizontal="center"/>
    </xf>
    <xf numFmtId="206" fontId="6" fillId="0" borderId="4" xfId="15" applyNumberFormat="1" applyFont="1" applyBorder="1" applyAlignment="1">
      <alignment horizontal="center"/>
    </xf>
    <xf numFmtId="206" fontId="6" fillId="0" borderId="0" xfId="15" applyNumberFormat="1" applyFont="1" applyBorder="1" applyAlignment="1">
      <alignment horizontal="left"/>
    </xf>
    <xf numFmtId="206" fontId="17" fillId="0" borderId="0" xfId="15" applyNumberFormat="1" applyFont="1" applyBorder="1" applyAlignment="1">
      <alignment horizontal="center"/>
    </xf>
    <xf numFmtId="206" fontId="17" fillId="0" borderId="4" xfId="15" applyNumberFormat="1" applyFont="1" applyBorder="1" applyAlignment="1">
      <alignment horizontal="center"/>
    </xf>
    <xf numFmtId="206" fontId="6" fillId="0" borderId="4" xfId="15" applyNumberFormat="1" applyFont="1" applyBorder="1" applyAlignment="1">
      <alignment horizontal="left"/>
    </xf>
    <xf numFmtId="206" fontId="6" fillId="0" borderId="56" xfId="15" applyNumberFormat="1" applyFont="1" applyBorder="1" applyAlignment="1">
      <alignment horizontal="center"/>
    </xf>
    <xf numFmtId="206" fontId="6" fillId="0" borderId="57" xfId="15" applyNumberFormat="1" applyFont="1" applyBorder="1" applyAlignment="1">
      <alignment horizontal="center"/>
    </xf>
    <xf numFmtId="206" fontId="6" fillId="0" borderId="61" xfId="15" applyNumberFormat="1" applyFont="1" applyBorder="1" applyAlignment="1">
      <alignment horizontal="center"/>
    </xf>
    <xf numFmtId="206" fontId="6" fillId="0" borderId="12" xfId="15" applyNumberFormat="1" applyFont="1" applyBorder="1" applyAlignment="1">
      <alignment horizontal="center"/>
    </xf>
    <xf numFmtId="206" fontId="6" fillId="0" borderId="8" xfId="15" applyNumberFormat="1" applyFont="1" applyBorder="1" applyAlignment="1">
      <alignment horizontal="center"/>
    </xf>
    <xf numFmtId="206" fontId="6" fillId="0" borderId="3" xfId="15" applyNumberFormat="1" applyFont="1" applyBorder="1" applyAlignment="1">
      <alignment horizontal="center"/>
    </xf>
    <xf numFmtId="206" fontId="6" fillId="0" borderId="62" xfId="15" applyNumberFormat="1" applyFont="1" applyBorder="1" applyAlignment="1">
      <alignment horizontal="center"/>
    </xf>
    <xf numFmtId="206" fontId="6" fillId="0" borderId="63" xfId="15" applyNumberFormat="1" applyFont="1" applyBorder="1" applyAlignment="1">
      <alignment horizontal="center"/>
    </xf>
    <xf numFmtId="206" fontId="6" fillId="0" borderId="64" xfId="15" applyNumberFormat="1" applyFont="1" applyBorder="1" applyAlignment="1">
      <alignment horizontal="center"/>
    </xf>
    <xf numFmtId="206" fontId="6" fillId="0" borderId="39" xfId="15" applyNumberFormat="1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3" fontId="17" fillId="0" borderId="0" xfId="15" applyFont="1" applyBorder="1" applyAlignment="1">
      <alignment horizontal="right"/>
    </xf>
    <xf numFmtId="43" fontId="17" fillId="0" borderId="0" xfId="15" applyFont="1" applyBorder="1" applyAlignment="1">
      <alignment horizontal="center"/>
    </xf>
    <xf numFmtId="0" fontId="32" fillId="0" borderId="0" xfId="0" applyFont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28</xdr:row>
      <xdr:rowOff>304800</xdr:rowOff>
    </xdr:from>
    <xdr:to>
      <xdr:col>3</xdr:col>
      <xdr:colOff>352425</xdr:colOff>
      <xdr:row>31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857375" y="910590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29</xdr:row>
      <xdr:rowOff>9525</xdr:rowOff>
    </xdr:from>
    <xdr:to>
      <xdr:col>4</xdr:col>
      <xdr:colOff>504825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4219575" y="9124950"/>
          <a:ext cx="0" cy="933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0</xdr:rowOff>
    </xdr:from>
    <xdr:to>
      <xdr:col>3</xdr:col>
      <xdr:colOff>247650</xdr:colOff>
      <xdr:row>30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9115425"/>
          <a:ext cx="1733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ผู้จัดทำ</a:t>
          </a:r>
        </a:p>
      </xdr:txBody>
    </xdr:sp>
    <xdr:clientData/>
  </xdr:twoCellAnchor>
  <xdr:twoCellAnchor>
    <xdr:from>
      <xdr:col>3</xdr:col>
      <xdr:colOff>285750</xdr:colOff>
      <xdr:row>29</xdr:row>
      <xdr:rowOff>0</xdr:rowOff>
    </xdr:from>
    <xdr:to>
      <xdr:col>4</xdr:col>
      <xdr:colOff>504825</xdr:colOff>
      <xdr:row>30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90700" y="9115425"/>
          <a:ext cx="2428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twoCellAnchor>
  <xdr:twoCellAnchor>
    <xdr:from>
      <xdr:col>4</xdr:col>
      <xdr:colOff>361950</xdr:colOff>
      <xdr:row>29</xdr:row>
      <xdr:rowOff>9525</xdr:rowOff>
    </xdr:from>
    <xdr:to>
      <xdr:col>4</xdr:col>
      <xdr:colOff>361950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4076700" y="91249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29</xdr:row>
      <xdr:rowOff>28575</xdr:rowOff>
    </xdr:from>
    <xdr:to>
      <xdr:col>8</xdr:col>
      <xdr:colOff>276225</xdr:colOff>
      <xdr:row>30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286250" y="9144000"/>
          <a:ext cx="2143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29</xdr:row>
      <xdr:rowOff>304800</xdr:rowOff>
    </xdr:from>
    <xdr:to>
      <xdr:col>3</xdr:col>
      <xdr:colOff>352425</xdr:colOff>
      <xdr:row>32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943100" y="94202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30</xdr:row>
      <xdr:rowOff>9525</xdr:rowOff>
    </xdr:from>
    <xdr:to>
      <xdr:col>4</xdr:col>
      <xdr:colOff>504825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4219575" y="9439275"/>
          <a:ext cx="0" cy="933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0</xdr:rowOff>
    </xdr:from>
    <xdr:to>
      <xdr:col>3</xdr:col>
      <xdr:colOff>247650</xdr:colOff>
      <xdr:row>31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9429750"/>
          <a:ext cx="1819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ผู้จัดทำ</a:t>
          </a:r>
        </a:p>
      </xdr:txBody>
    </xdr:sp>
    <xdr:clientData/>
  </xdr:twoCellAnchor>
  <xdr:twoCellAnchor>
    <xdr:from>
      <xdr:col>3</xdr:col>
      <xdr:colOff>285750</xdr:colOff>
      <xdr:row>30</xdr:row>
      <xdr:rowOff>0</xdr:rowOff>
    </xdr:from>
    <xdr:to>
      <xdr:col>4</xdr:col>
      <xdr:colOff>504825</xdr:colOff>
      <xdr:row>31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876425" y="9429750"/>
          <a:ext cx="2343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twoCellAnchor>
  <xdr:twoCellAnchor>
    <xdr:from>
      <xdr:col>4</xdr:col>
      <xdr:colOff>361950</xdr:colOff>
      <xdr:row>30</xdr:row>
      <xdr:rowOff>9525</xdr:rowOff>
    </xdr:from>
    <xdr:to>
      <xdr:col>4</xdr:col>
      <xdr:colOff>361950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>
          <a:off x="4076700" y="943927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30</xdr:row>
      <xdr:rowOff>28575</xdr:rowOff>
    </xdr:from>
    <xdr:to>
      <xdr:col>8</xdr:col>
      <xdr:colOff>333375</xdr:colOff>
      <xdr:row>31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286250" y="9458325"/>
          <a:ext cx="22383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29</xdr:row>
      <xdr:rowOff>304800</xdr:rowOff>
    </xdr:from>
    <xdr:to>
      <xdr:col>3</xdr:col>
      <xdr:colOff>352425</xdr:colOff>
      <xdr:row>32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943100" y="94202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30</xdr:row>
      <xdr:rowOff>9525</xdr:rowOff>
    </xdr:from>
    <xdr:to>
      <xdr:col>4</xdr:col>
      <xdr:colOff>504825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4219575" y="9439275"/>
          <a:ext cx="0" cy="933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0</xdr:rowOff>
    </xdr:from>
    <xdr:to>
      <xdr:col>3</xdr:col>
      <xdr:colOff>247650</xdr:colOff>
      <xdr:row>31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9429750"/>
          <a:ext cx="1819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ผู้จัดทำ</a:t>
          </a:r>
        </a:p>
      </xdr:txBody>
    </xdr:sp>
    <xdr:clientData/>
  </xdr:twoCellAnchor>
  <xdr:twoCellAnchor>
    <xdr:from>
      <xdr:col>3</xdr:col>
      <xdr:colOff>285750</xdr:colOff>
      <xdr:row>30</xdr:row>
      <xdr:rowOff>0</xdr:rowOff>
    </xdr:from>
    <xdr:to>
      <xdr:col>4</xdr:col>
      <xdr:colOff>504825</xdr:colOff>
      <xdr:row>31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876425" y="9429750"/>
          <a:ext cx="2343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twoCellAnchor>
  <xdr:twoCellAnchor>
    <xdr:from>
      <xdr:col>4</xdr:col>
      <xdr:colOff>361950</xdr:colOff>
      <xdr:row>30</xdr:row>
      <xdr:rowOff>9525</xdr:rowOff>
    </xdr:from>
    <xdr:to>
      <xdr:col>4</xdr:col>
      <xdr:colOff>361950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>
          <a:off x="4076700" y="943927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30</xdr:row>
      <xdr:rowOff>28575</xdr:rowOff>
    </xdr:from>
    <xdr:to>
      <xdr:col>8</xdr:col>
      <xdr:colOff>333375</xdr:colOff>
      <xdr:row>31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286250" y="9458325"/>
          <a:ext cx="1962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27</xdr:row>
      <xdr:rowOff>304800</xdr:rowOff>
    </xdr:from>
    <xdr:to>
      <xdr:col>3</xdr:col>
      <xdr:colOff>190500</xdr:colOff>
      <xdr:row>30</xdr:row>
      <xdr:rowOff>304800</xdr:rowOff>
    </xdr:to>
    <xdr:sp>
      <xdr:nvSpPr>
        <xdr:cNvPr id="1" name="Line 1"/>
        <xdr:cNvSpPr>
          <a:spLocks/>
        </xdr:cNvSpPr>
      </xdr:nvSpPr>
      <xdr:spPr>
        <a:xfrm>
          <a:off x="2047875" y="87915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28</xdr:row>
      <xdr:rowOff>9525</xdr:rowOff>
    </xdr:from>
    <xdr:to>
      <xdr:col>4</xdr:col>
      <xdr:colOff>504825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4210050" y="8810625"/>
          <a:ext cx="0" cy="933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3</xdr:col>
      <xdr:colOff>247650</xdr:colOff>
      <xdr:row>29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8801100"/>
          <a:ext cx="2085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ผู้จัดทำ</a:t>
          </a:r>
        </a:p>
      </xdr:txBody>
    </xdr:sp>
    <xdr:clientData/>
  </xdr:twoCellAnchor>
  <xdr:twoCellAnchor>
    <xdr:from>
      <xdr:col>3</xdr:col>
      <xdr:colOff>266700</xdr:colOff>
      <xdr:row>28</xdr:row>
      <xdr:rowOff>0</xdr:rowOff>
    </xdr:from>
    <xdr:to>
      <xdr:col>4</xdr:col>
      <xdr:colOff>485775</xdr:colOff>
      <xdr:row>29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124075" y="8801100"/>
          <a:ext cx="2066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twoCellAnchor>
  <xdr:twoCellAnchor>
    <xdr:from>
      <xdr:col>4</xdr:col>
      <xdr:colOff>514350</xdr:colOff>
      <xdr:row>28</xdr:row>
      <xdr:rowOff>0</xdr:rowOff>
    </xdr:from>
    <xdr:to>
      <xdr:col>4</xdr:col>
      <xdr:colOff>514350</xdr:colOff>
      <xdr:row>30</xdr:row>
      <xdr:rowOff>304800</xdr:rowOff>
    </xdr:to>
    <xdr:sp>
      <xdr:nvSpPr>
        <xdr:cNvPr id="5" name="Line 5"/>
        <xdr:cNvSpPr>
          <a:spLocks/>
        </xdr:cNvSpPr>
      </xdr:nvSpPr>
      <xdr:spPr>
        <a:xfrm>
          <a:off x="4219575" y="880110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28</xdr:row>
      <xdr:rowOff>9525</xdr:rowOff>
    </xdr:from>
    <xdr:to>
      <xdr:col>8</xdr:col>
      <xdr:colOff>285750</xdr:colOff>
      <xdr:row>29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229100" y="8810625"/>
          <a:ext cx="2181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36</xdr:row>
      <xdr:rowOff>9525</xdr:rowOff>
    </xdr:from>
    <xdr:to>
      <xdr:col>4</xdr:col>
      <xdr:colOff>504825</xdr:colOff>
      <xdr:row>39</xdr:row>
      <xdr:rowOff>0</xdr:rowOff>
    </xdr:to>
    <xdr:sp>
      <xdr:nvSpPr>
        <xdr:cNvPr id="1" name="Line 5"/>
        <xdr:cNvSpPr>
          <a:spLocks/>
        </xdr:cNvSpPr>
      </xdr:nvSpPr>
      <xdr:spPr>
        <a:xfrm>
          <a:off x="4505325" y="9124950"/>
          <a:ext cx="0" cy="933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34</xdr:row>
      <xdr:rowOff>304800</xdr:rowOff>
    </xdr:from>
    <xdr:to>
      <xdr:col>3</xdr:col>
      <xdr:colOff>742950</xdr:colOff>
      <xdr:row>37</xdr:row>
      <xdr:rowOff>304800</xdr:rowOff>
    </xdr:to>
    <xdr:sp>
      <xdr:nvSpPr>
        <xdr:cNvPr id="2" name="Line 10"/>
        <xdr:cNvSpPr>
          <a:spLocks/>
        </xdr:cNvSpPr>
      </xdr:nvSpPr>
      <xdr:spPr>
        <a:xfrm>
          <a:off x="2190750" y="87915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35</xdr:row>
      <xdr:rowOff>9525</xdr:rowOff>
    </xdr:from>
    <xdr:to>
      <xdr:col>4</xdr:col>
      <xdr:colOff>504825</xdr:colOff>
      <xdr:row>38</xdr:row>
      <xdr:rowOff>0</xdr:rowOff>
    </xdr:to>
    <xdr:sp>
      <xdr:nvSpPr>
        <xdr:cNvPr id="3" name="Line 11"/>
        <xdr:cNvSpPr>
          <a:spLocks/>
        </xdr:cNvSpPr>
      </xdr:nvSpPr>
      <xdr:spPr>
        <a:xfrm>
          <a:off x="4505325" y="8810625"/>
          <a:ext cx="0" cy="933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0</xdr:rowOff>
    </xdr:from>
    <xdr:to>
      <xdr:col>3</xdr:col>
      <xdr:colOff>704850</xdr:colOff>
      <xdr:row>36</xdr:row>
      <xdr:rowOff>19050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19050" y="8801100"/>
          <a:ext cx="2133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ผู้จัดทำ</a:t>
          </a:r>
        </a:p>
      </xdr:txBody>
    </xdr:sp>
    <xdr:clientData/>
  </xdr:twoCellAnchor>
  <xdr:twoCellAnchor>
    <xdr:from>
      <xdr:col>3</xdr:col>
      <xdr:colOff>752475</xdr:colOff>
      <xdr:row>35</xdr:row>
      <xdr:rowOff>0</xdr:rowOff>
    </xdr:from>
    <xdr:to>
      <xdr:col>4</xdr:col>
      <xdr:colOff>419100</xdr:colOff>
      <xdr:row>36</xdr:row>
      <xdr:rowOff>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2200275" y="8801100"/>
          <a:ext cx="2219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twoCellAnchor>
  <xdr:twoCellAnchor>
    <xdr:from>
      <xdr:col>4</xdr:col>
      <xdr:colOff>447675</xdr:colOff>
      <xdr:row>35</xdr:row>
      <xdr:rowOff>9525</xdr:rowOff>
    </xdr:from>
    <xdr:to>
      <xdr:col>4</xdr:col>
      <xdr:colOff>447675</xdr:colOff>
      <xdr:row>38</xdr:row>
      <xdr:rowOff>0</xdr:rowOff>
    </xdr:to>
    <xdr:sp>
      <xdr:nvSpPr>
        <xdr:cNvPr id="6" name="Line 14"/>
        <xdr:cNvSpPr>
          <a:spLocks/>
        </xdr:cNvSpPr>
      </xdr:nvSpPr>
      <xdr:spPr>
        <a:xfrm>
          <a:off x="4448175" y="881062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35</xdr:row>
      <xdr:rowOff>9525</xdr:rowOff>
    </xdr:from>
    <xdr:to>
      <xdr:col>8</xdr:col>
      <xdr:colOff>285750</xdr:colOff>
      <xdr:row>36</xdr:row>
      <xdr:rowOff>9525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4524375" y="8810625"/>
          <a:ext cx="2247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39</xdr:row>
      <xdr:rowOff>0</xdr:rowOff>
    </xdr:from>
    <xdr:to>
      <xdr:col>3</xdr:col>
      <xdr:colOff>333375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>
          <a:off x="2190750" y="91154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39</xdr:row>
      <xdr:rowOff>9525</xdr:rowOff>
    </xdr:from>
    <xdr:to>
      <xdr:col>4</xdr:col>
      <xdr:colOff>485775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>
          <a:off x="4505325" y="91249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304800</xdr:rowOff>
    </xdr:from>
    <xdr:to>
      <xdr:col>3</xdr:col>
      <xdr:colOff>238125</xdr:colOff>
      <xdr:row>39</xdr:row>
      <xdr:rowOff>295275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9105900"/>
          <a:ext cx="2095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ผู้จัดทำ</a:t>
          </a:r>
        </a:p>
      </xdr:txBody>
    </xdr:sp>
    <xdr:clientData/>
  </xdr:twoCellAnchor>
  <xdr:oneCellAnchor>
    <xdr:from>
      <xdr:col>3</xdr:col>
      <xdr:colOff>323850</xdr:colOff>
      <xdr:row>39</xdr:row>
      <xdr:rowOff>38100</xdr:rowOff>
    </xdr:from>
    <xdr:ext cx="2419350" cy="276225"/>
    <xdr:sp>
      <xdr:nvSpPr>
        <xdr:cNvPr id="4" name="TextBox 4"/>
        <xdr:cNvSpPr txBox="1">
          <a:spLocks noChangeArrowheads="1"/>
        </xdr:cNvSpPr>
      </xdr:nvSpPr>
      <xdr:spPr>
        <a:xfrm>
          <a:off x="2181225" y="9153525"/>
          <a:ext cx="2419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oneCellAnchor>
  <xdr:oneCellAnchor>
    <xdr:from>
      <xdr:col>4</xdr:col>
      <xdr:colOff>542925</xdr:colOff>
      <xdr:row>39</xdr:row>
      <xdr:rowOff>9525</xdr:rowOff>
    </xdr:from>
    <xdr:ext cx="2162175" cy="304800"/>
    <xdr:sp>
      <xdr:nvSpPr>
        <xdr:cNvPr id="5" name="TextBox 5"/>
        <xdr:cNvSpPr txBox="1">
          <a:spLocks noChangeArrowheads="1"/>
        </xdr:cNvSpPr>
      </xdr:nvSpPr>
      <xdr:spPr>
        <a:xfrm>
          <a:off x="4562475" y="9124950"/>
          <a:ext cx="2162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oneCellAnchor>
  <xdr:twoCellAnchor>
    <xdr:from>
      <xdr:col>9</xdr:col>
      <xdr:colOff>38100</xdr:colOff>
      <xdr:row>25</xdr:row>
      <xdr:rowOff>142875</xdr:rowOff>
    </xdr:from>
    <xdr:to>
      <xdr:col>9</xdr:col>
      <xdr:colOff>114300</xdr:colOff>
      <xdr:row>27</xdr:row>
      <xdr:rowOff>276225</xdr:rowOff>
    </xdr:to>
    <xdr:sp>
      <xdr:nvSpPr>
        <xdr:cNvPr id="6" name="AutoShape 6"/>
        <xdr:cNvSpPr>
          <a:spLocks/>
        </xdr:cNvSpPr>
      </xdr:nvSpPr>
      <xdr:spPr>
        <a:xfrm>
          <a:off x="6972300" y="5172075"/>
          <a:ext cx="76200" cy="762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47</xdr:row>
      <xdr:rowOff>304800</xdr:rowOff>
    </xdr:from>
    <xdr:to>
      <xdr:col>3</xdr:col>
      <xdr:colOff>752475</xdr:colOff>
      <xdr:row>50</xdr:row>
      <xdr:rowOff>304800</xdr:rowOff>
    </xdr:to>
    <xdr:sp>
      <xdr:nvSpPr>
        <xdr:cNvPr id="1" name="Line 1"/>
        <xdr:cNvSpPr>
          <a:spLocks/>
        </xdr:cNvSpPr>
      </xdr:nvSpPr>
      <xdr:spPr>
        <a:xfrm>
          <a:off x="2076450" y="84677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47</xdr:row>
      <xdr:rowOff>304800</xdr:rowOff>
    </xdr:from>
    <xdr:to>
      <xdr:col>4</xdr:col>
      <xdr:colOff>333375</xdr:colOff>
      <xdr:row>50</xdr:row>
      <xdr:rowOff>295275</xdr:rowOff>
    </xdr:to>
    <xdr:sp>
      <xdr:nvSpPr>
        <xdr:cNvPr id="2" name="Line 2"/>
        <xdr:cNvSpPr>
          <a:spLocks/>
        </xdr:cNvSpPr>
      </xdr:nvSpPr>
      <xdr:spPr>
        <a:xfrm>
          <a:off x="4667250" y="846772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48</xdr:row>
      <xdr:rowOff>38100</xdr:rowOff>
    </xdr:from>
    <xdr:to>
      <xdr:col>3</xdr:col>
      <xdr:colOff>428625</xdr:colOff>
      <xdr:row>49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8515350"/>
          <a:ext cx="1685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ผู้จัดทำ</a:t>
          </a:r>
        </a:p>
      </xdr:txBody>
    </xdr:sp>
    <xdr:clientData/>
  </xdr:twoCellAnchor>
  <xdr:twoCellAnchor>
    <xdr:from>
      <xdr:col>3</xdr:col>
      <xdr:colOff>523875</xdr:colOff>
      <xdr:row>48</xdr:row>
      <xdr:rowOff>0</xdr:rowOff>
    </xdr:from>
    <xdr:to>
      <xdr:col>4</xdr:col>
      <xdr:colOff>238125</xdr:colOff>
      <xdr:row>49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847850" y="8477250"/>
          <a:ext cx="27241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twoCellAnchor>
  <xdr:twoCellAnchor>
    <xdr:from>
      <xdr:col>4</xdr:col>
      <xdr:colOff>342900</xdr:colOff>
      <xdr:row>48</xdr:row>
      <xdr:rowOff>28575</xdr:rowOff>
    </xdr:from>
    <xdr:to>
      <xdr:col>8</xdr:col>
      <xdr:colOff>238125</xdr:colOff>
      <xdr:row>49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676775" y="8505825"/>
          <a:ext cx="21431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266700</xdr:colOff>
      <xdr:row>11</xdr:row>
      <xdr:rowOff>9525</xdr:rowOff>
    </xdr:from>
    <xdr:to>
      <xdr:col>17</xdr:col>
      <xdr:colOff>476250</xdr:colOff>
      <xdr:row>18</xdr:row>
      <xdr:rowOff>238125</xdr:rowOff>
    </xdr:to>
    <xdr:sp>
      <xdr:nvSpPr>
        <xdr:cNvPr id="1" name="AutoShape 3"/>
        <xdr:cNvSpPr>
          <a:spLocks/>
        </xdr:cNvSpPr>
      </xdr:nvSpPr>
      <xdr:spPr>
        <a:xfrm>
          <a:off x="6972300" y="3409950"/>
          <a:ext cx="0" cy="2295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20</xdr:row>
      <xdr:rowOff>95250</xdr:rowOff>
    </xdr:from>
    <xdr:to>
      <xdr:col>17</xdr:col>
      <xdr:colOff>552450</xdr:colOff>
      <xdr:row>25</xdr:row>
      <xdr:rowOff>266700</xdr:rowOff>
    </xdr:to>
    <xdr:sp>
      <xdr:nvSpPr>
        <xdr:cNvPr id="2" name="AutoShape 4"/>
        <xdr:cNvSpPr>
          <a:spLocks/>
        </xdr:cNvSpPr>
      </xdr:nvSpPr>
      <xdr:spPr>
        <a:xfrm>
          <a:off x="6972300" y="6162675"/>
          <a:ext cx="0" cy="1657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50</xdr:row>
      <xdr:rowOff>38100</xdr:rowOff>
    </xdr:from>
    <xdr:to>
      <xdr:col>17</xdr:col>
      <xdr:colOff>447675</xdr:colOff>
      <xdr:row>61</xdr:row>
      <xdr:rowOff>200025</xdr:rowOff>
    </xdr:to>
    <xdr:sp>
      <xdr:nvSpPr>
        <xdr:cNvPr id="3" name="AutoShape 5"/>
        <xdr:cNvSpPr>
          <a:spLocks/>
        </xdr:cNvSpPr>
      </xdr:nvSpPr>
      <xdr:spPr>
        <a:xfrm>
          <a:off x="6972300" y="12020550"/>
          <a:ext cx="0" cy="3305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64</xdr:row>
      <xdr:rowOff>85725</xdr:rowOff>
    </xdr:from>
    <xdr:to>
      <xdr:col>17</xdr:col>
      <xdr:colOff>342900</xdr:colOff>
      <xdr:row>72</xdr:row>
      <xdr:rowOff>9525</xdr:rowOff>
    </xdr:to>
    <xdr:sp>
      <xdr:nvSpPr>
        <xdr:cNvPr id="4" name="AutoShape 6"/>
        <xdr:cNvSpPr>
          <a:spLocks/>
        </xdr:cNvSpPr>
      </xdr:nvSpPr>
      <xdr:spPr>
        <a:xfrm>
          <a:off x="6972300" y="16068675"/>
          <a:ext cx="0" cy="2209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33</xdr:row>
      <xdr:rowOff>285750</xdr:rowOff>
    </xdr:from>
    <xdr:to>
      <xdr:col>3</xdr:col>
      <xdr:colOff>371475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>
          <a:off x="3629025" y="100298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0;&#3633;&#3597;&#3594;&#3637;&#3649;&#3618;&#3585;&#3611;&#3619;&#3632;&#3648;&#3616;&#36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งินสด"/>
      <sheetName val="802-6-01889-3"/>
      <sheetName val="092-2-70585-3"/>
      <sheetName val="092-2-71715-9"/>
      <sheetName val="รายได้ค้างรับ"/>
      <sheetName val="ลูกหนี้เงินยืมเงินงบประมาณ"/>
      <sheetName val="งบกลาง"/>
      <sheetName val="เงินเดือน"/>
      <sheetName val="ค่าจ้างชั่วคราว"/>
      <sheetName val="ค่าตอบแทน"/>
      <sheetName val="ค่าใช้สอย"/>
      <sheetName val="ค่าวัสดุ"/>
      <sheetName val="ค่าสาธารณูปโภค"/>
      <sheetName val="เงินอุดหนุน"/>
      <sheetName val="ครุภัณฑ์"/>
      <sheetName val="ที่ดินและสิ่งก่อสร้าง"/>
      <sheetName val="รายจ่ายอื่น"/>
      <sheetName val="รายรับ"/>
      <sheetName val="เงินรับฝาก"/>
      <sheetName val="เงินสะสม"/>
      <sheetName val="เงินทุนสำรองเงินสะสม"/>
      <sheetName val="เงินอุดหนุนทั่วไปค้างจ่าย"/>
      <sheetName val="เงินอุดหนุนทั่วไประบุวัตถุประสง"/>
      <sheetName val="เงินอุดหนุนเฉพาะกิจ"/>
      <sheetName val="ภาษีหัก ณ ที่จ่าย"/>
      <sheetName val="เงินมัดจำประกันสัญญา"/>
      <sheetName val="เงินค่าใช้จ่าย 5%"/>
      <sheetName val="เงินส่วนลด 6%"/>
      <sheetName val="ลูกหนี้-โครงการเศรษฐกิจชุมชน"/>
      <sheetName val="เงินอุดหนุนศูนย์ข้อมูลข่าวสาร"/>
      <sheetName val="เงินมัดจำมาตรวัดน้ำ"/>
    </sheetNames>
    <sheetDataSet>
      <sheetData sheetId="0">
        <row r="2">
          <cell r="A2" t="str">
            <v>เงินสด</v>
          </cell>
        </row>
        <row r="3">
          <cell r="A3">
            <v>110100</v>
          </cell>
        </row>
      </sheetData>
      <sheetData sheetId="1">
        <row r="2">
          <cell r="A2" t="str">
            <v>เงินฝากธนาคาร กรุงไทย กระแสรายวัน 802-6-01889-3</v>
          </cell>
        </row>
        <row r="3">
          <cell r="A3">
            <v>110203</v>
          </cell>
        </row>
      </sheetData>
      <sheetData sheetId="2">
        <row r="2">
          <cell r="A2" t="str">
            <v>เงินฝากธนาคาร ธกส.ออมทรัพย์ 092-2-70585-3</v>
          </cell>
        </row>
        <row r="3">
          <cell r="A3">
            <v>110201</v>
          </cell>
        </row>
      </sheetData>
      <sheetData sheetId="3">
        <row r="2">
          <cell r="A2" t="str">
            <v>เงินฝากธนาคาร ธกส.ออมทรัพย์ 092-2-71715-9</v>
          </cell>
        </row>
        <row r="3">
          <cell r="A3">
            <v>120300</v>
          </cell>
        </row>
      </sheetData>
      <sheetData sheetId="5">
        <row r="2">
          <cell r="A2" t="str">
            <v>ลูกหนี้เงินยืมเงินงบประมาณ</v>
          </cell>
        </row>
        <row r="3">
          <cell r="A3">
            <v>110605</v>
          </cell>
        </row>
      </sheetData>
      <sheetData sheetId="6">
        <row r="2">
          <cell r="A2" t="str">
            <v>งบกลาง</v>
          </cell>
        </row>
        <row r="3">
          <cell r="A3">
            <v>510000</v>
          </cell>
        </row>
      </sheetData>
      <sheetData sheetId="7">
        <row r="2">
          <cell r="A2" t="str">
            <v>เงินเดือน</v>
          </cell>
        </row>
        <row r="3">
          <cell r="A3">
            <v>520000</v>
          </cell>
        </row>
      </sheetData>
      <sheetData sheetId="8">
        <row r="2">
          <cell r="A2" t="str">
            <v>ค่าจ้างชั่วคราว</v>
          </cell>
        </row>
        <row r="3">
          <cell r="A3">
            <v>220600</v>
          </cell>
        </row>
      </sheetData>
      <sheetData sheetId="9">
        <row r="2">
          <cell r="A2" t="str">
            <v>ค่าตอบแทน</v>
          </cell>
        </row>
        <row r="3">
          <cell r="A3">
            <v>531000</v>
          </cell>
        </row>
      </sheetData>
      <sheetData sheetId="10">
        <row r="2">
          <cell r="A2" t="str">
            <v>ค่าใช้สอย</v>
          </cell>
        </row>
        <row r="3">
          <cell r="A3">
            <v>532000</v>
          </cell>
        </row>
      </sheetData>
      <sheetData sheetId="11">
        <row r="2">
          <cell r="A2" t="str">
            <v>ค่าวัสดุ</v>
          </cell>
        </row>
        <row r="3">
          <cell r="A3">
            <v>533000</v>
          </cell>
        </row>
      </sheetData>
      <sheetData sheetId="12">
        <row r="2">
          <cell r="A2" t="str">
            <v>ค่าสาธารณูปโภค</v>
          </cell>
        </row>
        <row r="3">
          <cell r="A3">
            <v>534000</v>
          </cell>
        </row>
      </sheetData>
      <sheetData sheetId="13">
        <row r="2">
          <cell r="A2" t="str">
            <v>เงินอุดหนุน</v>
          </cell>
        </row>
        <row r="3">
          <cell r="A3">
            <v>561000</v>
          </cell>
        </row>
      </sheetData>
      <sheetData sheetId="14">
        <row r="2">
          <cell r="A2" t="str">
            <v>ครุภัณฑ์</v>
          </cell>
        </row>
        <row r="3">
          <cell r="A3">
            <v>541000</v>
          </cell>
        </row>
      </sheetData>
      <sheetData sheetId="15">
        <row r="2">
          <cell r="A2" t="str">
            <v>ที่ดินและสิ่งก่อสร้าง</v>
          </cell>
        </row>
        <row r="3">
          <cell r="A3">
            <v>542000</v>
          </cell>
        </row>
      </sheetData>
      <sheetData sheetId="16">
        <row r="2">
          <cell r="A2" t="str">
            <v>รายจ่ายอื่น</v>
          </cell>
        </row>
        <row r="3">
          <cell r="A3">
            <v>551000</v>
          </cell>
        </row>
      </sheetData>
      <sheetData sheetId="17">
        <row r="2">
          <cell r="A2" t="str">
            <v>รายรับ</v>
          </cell>
        </row>
        <row r="3">
          <cell r="A3">
            <v>410000</v>
          </cell>
        </row>
      </sheetData>
      <sheetData sheetId="18">
        <row r="2">
          <cell r="A2" t="str">
            <v>เงินรับฝาก</v>
          </cell>
        </row>
        <row r="3">
          <cell r="A3">
            <v>230100</v>
          </cell>
        </row>
      </sheetData>
      <sheetData sheetId="19">
        <row r="2">
          <cell r="A2" t="str">
            <v>เงินสะสม</v>
          </cell>
        </row>
        <row r="3">
          <cell r="A3">
            <v>300000</v>
          </cell>
        </row>
      </sheetData>
      <sheetData sheetId="20">
        <row r="2">
          <cell r="A2" t="str">
            <v>เงินทุนสำรองเงินสะสม</v>
          </cell>
        </row>
        <row r="3">
          <cell r="A3">
            <v>320000</v>
          </cell>
        </row>
      </sheetData>
      <sheetData sheetId="21">
        <row r="2">
          <cell r="A2" t="str">
            <v>เงินอุดหนุนทั่วไปค้างจ่าย</v>
          </cell>
        </row>
        <row r="3">
          <cell r="A3">
            <v>210300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D11" sqref="D11"/>
    </sheetView>
  </sheetViews>
  <sheetFormatPr defaultColWidth="9.140625" defaultRowHeight="24.75" customHeight="1"/>
  <cols>
    <col min="1" max="1" width="5.57421875" style="1" customWidth="1"/>
    <col min="2" max="2" width="10.8515625" style="1" customWidth="1"/>
    <col min="3" max="3" width="6.140625" style="1" customWidth="1"/>
    <col min="4" max="4" width="33.140625" style="1" customWidth="1"/>
    <col min="5" max="5" width="8.7109375" style="2" customWidth="1"/>
    <col min="6" max="6" width="11.7109375" style="4" customWidth="1"/>
    <col min="7" max="7" width="4.140625" style="4" customWidth="1"/>
    <col min="8" max="8" width="12.00390625" style="4" customWidth="1"/>
    <col min="9" max="9" width="4.140625" style="4" customWidth="1"/>
    <col min="10" max="16384" width="9.140625" style="1" customWidth="1"/>
  </cols>
  <sheetData>
    <row r="1" spans="1:9" ht="24.75" customHeight="1">
      <c r="A1" s="316" t="s">
        <v>0</v>
      </c>
      <c r="B1" s="316"/>
      <c r="C1" s="316"/>
      <c r="D1" s="3"/>
      <c r="F1" s="488" t="s">
        <v>350</v>
      </c>
      <c r="G1" s="488"/>
      <c r="H1" s="488"/>
      <c r="I1" s="488"/>
    </row>
    <row r="2" spans="5:9" ht="24.75" customHeight="1">
      <c r="E2" s="218"/>
      <c r="F2" s="489" t="s">
        <v>348</v>
      </c>
      <c r="G2" s="489"/>
      <c r="H2" s="489"/>
      <c r="I2" s="489"/>
    </row>
    <row r="3" spans="1:9" ht="24.75" customHeight="1">
      <c r="A3" s="490" t="s">
        <v>35</v>
      </c>
      <c r="B3" s="490"/>
      <c r="C3" s="490"/>
      <c r="D3" s="490"/>
      <c r="E3" s="490"/>
      <c r="F3" s="490"/>
      <c r="G3" s="490"/>
      <c r="H3" s="490"/>
      <c r="I3" s="490"/>
    </row>
    <row r="4" spans="1:6" ht="24.75" customHeight="1">
      <c r="A4" s="491" t="s">
        <v>2</v>
      </c>
      <c r="B4" s="491"/>
      <c r="C4" s="3"/>
      <c r="D4" s="2"/>
      <c r="F4" s="5"/>
    </row>
    <row r="5" spans="1:9" ht="24.75" customHeight="1">
      <c r="A5" s="518" t="s">
        <v>6</v>
      </c>
      <c r="B5" s="519"/>
      <c r="C5" s="519"/>
      <c r="D5" s="519"/>
      <c r="E5" s="19" t="s">
        <v>5</v>
      </c>
      <c r="F5" s="520" t="s">
        <v>3</v>
      </c>
      <c r="G5" s="520"/>
      <c r="H5" s="520" t="s">
        <v>4</v>
      </c>
      <c r="I5" s="521"/>
    </row>
    <row r="6" spans="1:9" ht="24.75" customHeight="1">
      <c r="A6" s="7"/>
      <c r="B6" s="7"/>
      <c r="C6" s="7"/>
      <c r="D6" s="20"/>
      <c r="E6" s="24"/>
      <c r="F6" s="25"/>
      <c r="G6" s="25"/>
      <c r="H6" s="26"/>
      <c r="I6" s="30"/>
    </row>
    <row r="7" spans="1:9" ht="24.75" customHeight="1">
      <c r="A7" s="21" t="s">
        <v>346</v>
      </c>
      <c r="B7" s="14"/>
      <c r="C7" s="14"/>
      <c r="D7" s="22"/>
      <c r="E7" s="47" t="s">
        <v>347</v>
      </c>
      <c r="F7" s="28">
        <v>1599</v>
      </c>
      <c r="G7" s="200">
        <v>46</v>
      </c>
      <c r="H7" s="28"/>
      <c r="I7" s="31"/>
    </row>
    <row r="8" spans="1:9" ht="24.75" customHeight="1">
      <c r="A8" s="14"/>
      <c r="B8" s="14"/>
      <c r="C8" s="14"/>
      <c r="D8" s="22"/>
      <c r="E8" s="27"/>
      <c r="F8" s="28"/>
      <c r="G8" s="28"/>
      <c r="H8" s="28"/>
      <c r="I8" s="31"/>
    </row>
    <row r="9" spans="1:9" ht="24.75" customHeight="1">
      <c r="A9" s="14"/>
      <c r="B9" s="14"/>
      <c r="C9" s="21" t="s">
        <v>351</v>
      </c>
      <c r="D9" s="22"/>
      <c r="E9" s="47" t="s">
        <v>145</v>
      </c>
      <c r="F9" s="28"/>
      <c r="G9" s="28"/>
      <c r="H9" s="28">
        <v>1599</v>
      </c>
      <c r="I9" s="196">
        <v>46</v>
      </c>
    </row>
    <row r="10" spans="1:9" ht="24.75" customHeight="1">
      <c r="A10" s="14"/>
      <c r="B10" s="14"/>
      <c r="C10" s="14"/>
      <c r="D10" s="22" t="s">
        <v>352</v>
      </c>
      <c r="E10" s="27"/>
      <c r="F10" s="28"/>
      <c r="G10" s="28"/>
      <c r="H10" s="28"/>
      <c r="I10" s="31"/>
    </row>
    <row r="11" spans="1:9" ht="24.75" customHeight="1">
      <c r="A11" s="14"/>
      <c r="B11" s="14"/>
      <c r="C11" s="14"/>
      <c r="D11" s="22"/>
      <c r="E11" s="27"/>
      <c r="F11" s="28"/>
      <c r="G11" s="28"/>
      <c r="H11" s="28"/>
      <c r="I11" s="31"/>
    </row>
    <row r="12" spans="1:9" ht="24.75" customHeight="1">
      <c r="A12" s="14"/>
      <c r="B12" s="14"/>
      <c r="C12" s="14"/>
      <c r="D12" s="22"/>
      <c r="E12" s="27"/>
      <c r="F12" s="28"/>
      <c r="G12" s="28"/>
      <c r="H12" s="28"/>
      <c r="I12" s="40"/>
    </row>
    <row r="13" spans="1:9" ht="24.75" customHeight="1">
      <c r="A13" s="14"/>
      <c r="B13" s="14"/>
      <c r="C13" s="14"/>
      <c r="D13" s="22"/>
      <c r="E13" s="27"/>
      <c r="F13" s="28"/>
      <c r="G13" s="28"/>
      <c r="H13" s="28"/>
      <c r="I13" s="40"/>
    </row>
    <row r="14" spans="1:9" ht="24.75" customHeight="1">
      <c r="A14" s="14"/>
      <c r="B14" s="14"/>
      <c r="C14" s="14"/>
      <c r="D14" s="22"/>
      <c r="E14" s="27"/>
      <c r="F14" s="28"/>
      <c r="G14" s="28"/>
      <c r="H14" s="28"/>
      <c r="I14" s="43"/>
    </row>
    <row r="15" spans="1:9" ht="24.75" customHeight="1">
      <c r="A15" s="14"/>
      <c r="B15" s="14"/>
      <c r="C15" s="14"/>
      <c r="D15" s="22"/>
      <c r="E15" s="44"/>
      <c r="F15" s="44"/>
      <c r="G15" s="44"/>
      <c r="H15" s="44"/>
      <c r="I15" s="2"/>
    </row>
    <row r="16" spans="1:9" ht="24.75" customHeight="1">
      <c r="A16" s="14"/>
      <c r="B16" s="14"/>
      <c r="C16" s="14"/>
      <c r="D16" s="22"/>
      <c r="E16" s="44"/>
      <c r="F16" s="44"/>
      <c r="G16" s="44"/>
      <c r="H16" s="44"/>
      <c r="I16" s="2"/>
    </row>
    <row r="17" spans="1:9" ht="24.75" customHeight="1">
      <c r="A17" s="14"/>
      <c r="B17" s="14"/>
      <c r="C17" s="14"/>
      <c r="D17" s="22"/>
      <c r="E17" s="44"/>
      <c r="F17" s="44"/>
      <c r="G17" s="44"/>
      <c r="H17" s="28"/>
      <c r="I17" s="2"/>
    </row>
    <row r="18" spans="1:9" ht="24.75" customHeight="1">
      <c r="A18" s="14"/>
      <c r="B18" s="14"/>
      <c r="C18" s="14"/>
      <c r="D18" s="22"/>
      <c r="E18" s="44"/>
      <c r="F18" s="44"/>
      <c r="G18" s="44"/>
      <c r="H18" s="28"/>
      <c r="I18" s="2"/>
    </row>
    <row r="19" spans="1:9" ht="24.75" customHeight="1">
      <c r="A19" s="14"/>
      <c r="B19" s="14"/>
      <c r="C19" s="14"/>
      <c r="D19" s="22"/>
      <c r="E19" s="44"/>
      <c r="F19" s="44"/>
      <c r="G19" s="44"/>
      <c r="H19" s="28"/>
      <c r="I19" s="2"/>
    </row>
    <row r="20" spans="1:9" ht="24.75" customHeight="1">
      <c r="A20" s="14"/>
      <c r="B20" s="14"/>
      <c r="C20" s="14"/>
      <c r="D20" s="22"/>
      <c r="E20" s="44"/>
      <c r="F20" s="44"/>
      <c r="G20" s="44"/>
      <c r="H20" s="28"/>
      <c r="I20" s="2"/>
    </row>
    <row r="21" spans="1:9" ht="24.75" customHeight="1">
      <c r="A21" s="14"/>
      <c r="B21" s="14"/>
      <c r="C21" s="14"/>
      <c r="D21" s="22"/>
      <c r="E21" s="44"/>
      <c r="F21" s="44"/>
      <c r="G21" s="44"/>
      <c r="H21" s="44"/>
      <c r="I21" s="1"/>
    </row>
    <row r="22" spans="1:9" ht="24.75" customHeight="1">
      <c r="A22" s="14"/>
      <c r="B22" s="14"/>
      <c r="C22" s="14"/>
      <c r="D22" s="22"/>
      <c r="E22" s="27"/>
      <c r="F22" s="28"/>
      <c r="G22" s="28"/>
      <c r="H22" s="28"/>
      <c r="I22" s="32"/>
    </row>
    <row r="23" spans="1:9" ht="24.75" customHeight="1">
      <c r="A23" s="14"/>
      <c r="B23" s="14"/>
      <c r="C23" s="14"/>
      <c r="D23" s="22"/>
      <c r="E23" s="27"/>
      <c r="F23" s="28"/>
      <c r="G23" s="28"/>
      <c r="H23" s="28"/>
      <c r="I23" s="32"/>
    </row>
    <row r="24" spans="1:9" ht="24.75" customHeight="1">
      <c r="A24" s="14"/>
      <c r="B24" s="14"/>
      <c r="C24" s="14"/>
      <c r="D24" s="22"/>
      <c r="E24" s="27"/>
      <c r="F24" s="28"/>
      <c r="G24" s="28"/>
      <c r="H24" s="28"/>
      <c r="I24" s="31"/>
    </row>
    <row r="25" spans="1:9" ht="24.75" customHeight="1">
      <c r="A25" s="14"/>
      <c r="B25" s="14"/>
      <c r="C25" s="14"/>
      <c r="D25" s="22"/>
      <c r="E25" s="27"/>
      <c r="F25" s="28"/>
      <c r="G25" s="28"/>
      <c r="H25" s="28"/>
      <c r="I25" s="31"/>
    </row>
    <row r="26" spans="1:9" ht="24.75" customHeight="1">
      <c r="A26" s="10"/>
      <c r="B26" s="10"/>
      <c r="C26" s="10"/>
      <c r="D26" s="23"/>
      <c r="E26" s="33"/>
      <c r="F26" s="35">
        <f>SUM(F7:F25)</f>
        <v>1599</v>
      </c>
      <c r="G26" s="214">
        <f>SUM(G7:G25)</f>
        <v>46</v>
      </c>
      <c r="H26" s="34">
        <v>1599</v>
      </c>
      <c r="I26" s="216">
        <v>46</v>
      </c>
    </row>
    <row r="27" spans="1:9" ht="24.75" customHeight="1">
      <c r="A27" s="38" t="s">
        <v>28</v>
      </c>
      <c r="B27" s="37"/>
      <c r="C27" s="6"/>
      <c r="D27" s="6"/>
      <c r="E27" s="7"/>
      <c r="F27" s="15"/>
      <c r="G27" s="15"/>
      <c r="H27" s="8"/>
      <c r="I27" s="8"/>
    </row>
    <row r="28" spans="1:9" ht="24.75" customHeight="1">
      <c r="A28" s="513" t="s">
        <v>349</v>
      </c>
      <c r="B28" s="513"/>
      <c r="C28" s="513"/>
      <c r="D28" s="513"/>
      <c r="E28" s="513"/>
      <c r="F28" s="513"/>
      <c r="G28" s="513"/>
      <c r="H28" s="513"/>
      <c r="I28" s="513"/>
    </row>
    <row r="29" spans="1:9" ht="24.75" customHeight="1">
      <c r="A29" s="513" t="s">
        <v>316</v>
      </c>
      <c r="B29" s="513"/>
      <c r="C29" s="513"/>
      <c r="D29" s="513"/>
      <c r="E29" s="513"/>
      <c r="F29" s="513"/>
      <c r="G29" s="513"/>
      <c r="H29" s="513"/>
      <c r="I29" s="513"/>
    </row>
    <row r="30" spans="1:9" ht="24.75" customHeight="1">
      <c r="A30" s="514"/>
      <c r="B30" s="515"/>
      <c r="C30" s="515"/>
      <c r="D30" s="516"/>
      <c r="E30" s="516"/>
      <c r="F30" s="516"/>
      <c r="G30" s="516"/>
      <c r="H30" s="516"/>
      <c r="I30" s="517"/>
    </row>
    <row r="31" spans="1:9" ht="24.75" customHeight="1">
      <c r="A31" s="13"/>
      <c r="B31" s="14"/>
      <c r="C31" s="14"/>
      <c r="D31" s="14"/>
      <c r="E31" s="9"/>
      <c r="F31" s="15"/>
      <c r="G31" s="15"/>
      <c r="H31" s="15"/>
      <c r="I31" s="16"/>
    </row>
    <row r="32" spans="1:9" ht="24.75" customHeight="1">
      <c r="A32" s="17"/>
      <c r="B32" s="10"/>
      <c r="C32" s="10"/>
      <c r="D32" s="10"/>
      <c r="E32" s="11"/>
      <c r="F32" s="12"/>
      <c r="G32" s="12"/>
      <c r="H32" s="12"/>
      <c r="I32" s="18"/>
    </row>
  </sheetData>
  <mergeCells count="10">
    <mergeCell ref="F1:I1"/>
    <mergeCell ref="F2:I2"/>
    <mergeCell ref="A3:I3"/>
    <mergeCell ref="A4:B4"/>
    <mergeCell ref="A29:I29"/>
    <mergeCell ref="A30:I30"/>
    <mergeCell ref="A5:D5"/>
    <mergeCell ref="F5:G5"/>
    <mergeCell ref="H5:I5"/>
    <mergeCell ref="A28:I28"/>
  </mergeCells>
  <printOptions/>
  <pageMargins left="0.54" right="0.44" top="0.45" bottom="0.17" header="0.33" footer="0.5"/>
  <pageSetup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9">
      <selection activeCell="F33" sqref="F33"/>
    </sheetView>
  </sheetViews>
  <sheetFormatPr defaultColWidth="9.140625" defaultRowHeight="12.75"/>
  <cols>
    <col min="1" max="1" width="46.8515625" style="1" customWidth="1"/>
    <col min="2" max="2" width="10.140625" style="54" customWidth="1"/>
    <col min="3" max="3" width="12.140625" style="373" customWidth="1"/>
    <col min="4" max="4" width="5.28125" style="364" customWidth="1"/>
    <col min="5" max="5" width="12.140625" style="374" customWidth="1"/>
    <col min="6" max="6" width="4.8515625" style="364" customWidth="1"/>
    <col min="7" max="7" width="9.140625" style="1" customWidth="1"/>
    <col min="8" max="10" width="9.140625" style="14" customWidth="1"/>
    <col min="11" max="16384" width="9.140625" style="1" customWidth="1"/>
  </cols>
  <sheetData>
    <row r="1" spans="1:5" ht="23.25">
      <c r="A1" s="478" t="s">
        <v>0</v>
      </c>
      <c r="B1" s="478"/>
      <c r="C1" s="478"/>
      <c r="D1" s="478"/>
      <c r="E1" s="478"/>
    </row>
    <row r="2" spans="1:5" ht="23.25">
      <c r="A2" s="478" t="s">
        <v>39</v>
      </c>
      <c r="B2" s="478"/>
      <c r="C2" s="478"/>
      <c r="D2" s="478"/>
      <c r="E2" s="478"/>
    </row>
    <row r="3" spans="1:5" ht="23.25">
      <c r="A3" s="478" t="s">
        <v>343</v>
      </c>
      <c r="B3" s="478"/>
      <c r="C3" s="478"/>
      <c r="D3" s="478"/>
      <c r="E3" s="478"/>
    </row>
    <row r="4" spans="1:5" ht="11.25" customHeight="1">
      <c r="A4" s="65"/>
      <c r="B4" s="65"/>
      <c r="C4" s="365"/>
      <c r="D4" s="365"/>
      <c r="E4" s="365"/>
    </row>
    <row r="5" spans="1:6" ht="23.25">
      <c r="A5" s="48" t="s">
        <v>6</v>
      </c>
      <c r="B5" s="55" t="s">
        <v>5</v>
      </c>
      <c r="C5" s="485" t="s">
        <v>40</v>
      </c>
      <c r="D5" s="486"/>
      <c r="E5" s="522" t="s">
        <v>4</v>
      </c>
      <c r="F5" s="485"/>
    </row>
    <row r="6" spans="1:6" ht="23.25" hidden="1">
      <c r="A6" s="20" t="str">
        <f>'[1]เงินสด'!$A$2</f>
        <v>เงินสด</v>
      </c>
      <c r="B6" s="67">
        <f>'[1]เงินสด'!$A$3</f>
        <v>110100</v>
      </c>
      <c r="C6" s="366">
        <v>0</v>
      </c>
      <c r="D6" s="367"/>
      <c r="E6" s="368"/>
      <c r="F6" s="369"/>
    </row>
    <row r="7" spans="1:6" ht="23.25">
      <c r="A7" s="22" t="str">
        <f>'[1]092-2-70585-3'!$A$2:$F$2</f>
        <v>เงินฝากธนาคาร ธกส.ออมทรัพย์ 092-2-70585-3</v>
      </c>
      <c r="B7" s="27">
        <f>'[1]092-2-70585-3'!$A$3</f>
        <v>110201</v>
      </c>
      <c r="C7" s="317">
        <v>17319903</v>
      </c>
      <c r="D7" s="370">
        <v>49</v>
      </c>
      <c r="E7" s="371"/>
      <c r="F7" s="372"/>
    </row>
    <row r="8" spans="1:6" ht="23.25" hidden="1">
      <c r="A8" s="22" t="s">
        <v>259</v>
      </c>
      <c r="B8" s="47" t="s">
        <v>260</v>
      </c>
      <c r="C8" s="317">
        <v>0</v>
      </c>
      <c r="D8" s="370"/>
      <c r="E8" s="371"/>
      <c r="F8" s="372"/>
    </row>
    <row r="9" spans="1:6" ht="23.25" hidden="1">
      <c r="A9" s="22" t="str">
        <f>'[1]802-6-01889-3'!$A$2:$F$2</f>
        <v>เงินฝากธนาคาร กรุงไทย กระแสรายวัน 802-6-01889-3</v>
      </c>
      <c r="B9" s="27">
        <f>'[1]802-6-01889-3'!$A$3</f>
        <v>110203</v>
      </c>
      <c r="C9" s="317">
        <v>0</v>
      </c>
      <c r="D9" s="370"/>
      <c r="E9" s="28"/>
      <c r="F9" s="152"/>
    </row>
    <row r="10" spans="1:6" ht="23.25">
      <c r="A10" s="22" t="str">
        <f>'[1]092-2-71715-9'!$A$2:$F$2</f>
        <v>เงินฝากธนาคาร ธกส.ออมทรัพย์ 092-2-71715-9</v>
      </c>
      <c r="B10" s="27">
        <f>'[1]092-2-71715-9'!$A$3</f>
        <v>120300</v>
      </c>
      <c r="C10" s="317">
        <v>553483</v>
      </c>
      <c r="D10" s="370">
        <v>37</v>
      </c>
      <c r="E10" s="28"/>
      <c r="F10" s="152"/>
    </row>
    <row r="11" spans="1:6" ht="23.25">
      <c r="A11" s="22" t="str">
        <f>'[1]ลูกหนี้เงินยืมเงินงบประมาณ'!$A$2</f>
        <v>ลูกหนี้เงินยืมเงินงบประมาณ</v>
      </c>
      <c r="B11" s="27">
        <f>'[1]ลูกหนี้เงินยืมเงินงบประมาณ'!$A$3</f>
        <v>110605</v>
      </c>
      <c r="C11" s="66">
        <v>42000</v>
      </c>
      <c r="D11" s="69" t="s">
        <v>34</v>
      </c>
      <c r="E11" s="28"/>
      <c r="F11" s="152"/>
    </row>
    <row r="12" spans="1:6" ht="23.25">
      <c r="A12" s="22" t="s">
        <v>244</v>
      </c>
      <c r="B12" s="27">
        <v>110602</v>
      </c>
      <c r="C12" s="66">
        <v>10440</v>
      </c>
      <c r="D12" s="69">
        <v>31</v>
      </c>
      <c r="E12" s="28"/>
      <c r="F12" s="152"/>
    </row>
    <row r="13" spans="1:6" ht="23.25">
      <c r="A13" s="22" t="s">
        <v>245</v>
      </c>
      <c r="B13" s="27">
        <v>110604</v>
      </c>
      <c r="C13" s="66">
        <v>125</v>
      </c>
      <c r="D13" s="69" t="s">
        <v>34</v>
      </c>
      <c r="E13" s="28"/>
      <c r="F13" s="152"/>
    </row>
    <row r="14" spans="1:6" ht="23.25">
      <c r="A14" s="22" t="s">
        <v>124</v>
      </c>
      <c r="B14" s="27">
        <v>110600</v>
      </c>
      <c r="C14" s="66">
        <v>582100</v>
      </c>
      <c r="D14" s="69" t="s">
        <v>34</v>
      </c>
      <c r="E14" s="28"/>
      <c r="F14" s="152"/>
    </row>
    <row r="15" spans="1:6" ht="23.25">
      <c r="A15" s="22" t="str">
        <f>'[1]งบกลาง'!$A$2</f>
        <v>งบกลาง</v>
      </c>
      <c r="B15" s="27">
        <f>'[1]งบกลาง'!$A$3</f>
        <v>510000</v>
      </c>
      <c r="C15" s="66">
        <v>223439</v>
      </c>
      <c r="D15" s="69" t="s">
        <v>34</v>
      </c>
      <c r="E15" s="28"/>
      <c r="F15" s="152"/>
    </row>
    <row r="16" spans="1:6" ht="23.25">
      <c r="A16" s="22" t="str">
        <f>'[1]เงินเดือน'!$A$2</f>
        <v>เงินเดือน</v>
      </c>
      <c r="B16" s="27">
        <f>'[1]เงินเดือน'!$A$3</f>
        <v>520000</v>
      </c>
      <c r="C16" s="66">
        <v>2681277</v>
      </c>
      <c r="D16" s="69">
        <v>42</v>
      </c>
      <c r="E16" s="28"/>
      <c r="F16" s="152"/>
    </row>
    <row r="17" spans="1:6" ht="23.25">
      <c r="A17" s="22" t="str">
        <f>'[1]ค่าจ้างชั่วคราว'!$A$2</f>
        <v>ค่าจ้างชั่วคราว</v>
      </c>
      <c r="B17" s="27">
        <f>'[1]ค่าจ้างชั่วคราว'!$A$3</f>
        <v>220600</v>
      </c>
      <c r="C17" s="66">
        <v>567648</v>
      </c>
      <c r="D17" s="69">
        <v>39</v>
      </c>
      <c r="E17" s="28"/>
      <c r="F17" s="152"/>
    </row>
    <row r="18" spans="1:6" ht="23.25">
      <c r="A18" s="22" t="str">
        <f>'[1]ค่าตอบแทน'!$A$2</f>
        <v>ค่าตอบแทน</v>
      </c>
      <c r="B18" s="27">
        <f>'[1]ค่าตอบแทน'!$A$3</f>
        <v>531000</v>
      </c>
      <c r="C18" s="66">
        <v>236410</v>
      </c>
      <c r="D18" s="69" t="s">
        <v>34</v>
      </c>
      <c r="E18" s="28"/>
      <c r="F18" s="152"/>
    </row>
    <row r="19" spans="1:6" ht="23.25">
      <c r="A19" s="22" t="str">
        <f>'[1]ค่าใช้สอย'!$A$2</f>
        <v>ค่าใช้สอย</v>
      </c>
      <c r="B19" s="27">
        <f>'[1]ค่าใช้สอย'!$A$3</f>
        <v>532000</v>
      </c>
      <c r="C19" s="66">
        <v>938637</v>
      </c>
      <c r="D19" s="69">
        <v>24</v>
      </c>
      <c r="E19" s="28"/>
      <c r="F19" s="152"/>
    </row>
    <row r="20" spans="1:6" ht="23.25">
      <c r="A20" s="22" t="str">
        <f>'[1]ค่าวัสดุ'!$A$2</f>
        <v>ค่าวัสดุ</v>
      </c>
      <c r="B20" s="27">
        <f>'[1]ค่าวัสดุ'!$A$3</f>
        <v>533000</v>
      </c>
      <c r="C20" s="66">
        <v>380011</v>
      </c>
      <c r="D20" s="69">
        <v>55</v>
      </c>
      <c r="E20" s="28"/>
      <c r="F20" s="152"/>
    </row>
    <row r="21" spans="1:6" ht="23.25">
      <c r="A21" s="22" t="str">
        <f>'[1]ค่าสาธารณูปโภค'!$A$2</f>
        <v>ค่าสาธารณูปโภค</v>
      </c>
      <c r="B21" s="27">
        <f>'[1]ค่าสาธารณูปโภค'!$A$3</f>
        <v>534000</v>
      </c>
      <c r="C21" s="66">
        <v>190421</v>
      </c>
      <c r="D21" s="69">
        <v>26</v>
      </c>
      <c r="E21" s="28"/>
      <c r="F21" s="152"/>
    </row>
    <row r="22" spans="1:6" ht="23.25">
      <c r="A22" s="22" t="str">
        <f>'[1]ครุภัณฑ์'!$A$2</f>
        <v>ครุภัณฑ์</v>
      </c>
      <c r="B22" s="27">
        <f>'[1]ครุภัณฑ์'!$A$3</f>
        <v>541000</v>
      </c>
      <c r="C22" s="66">
        <v>87430</v>
      </c>
      <c r="D22" s="69" t="s">
        <v>34</v>
      </c>
      <c r="E22" s="28"/>
      <c r="F22" s="152"/>
    </row>
    <row r="23" spans="1:7" ht="23.25">
      <c r="A23" s="22" t="str">
        <f>'[1]ที่ดินและสิ่งก่อสร้าง'!$A$2</f>
        <v>ที่ดินและสิ่งก่อสร้าง</v>
      </c>
      <c r="B23" s="27">
        <f>'[1]ที่ดินและสิ่งก่อสร้าง'!$A$3</f>
        <v>542000</v>
      </c>
      <c r="C23" s="66">
        <v>279500</v>
      </c>
      <c r="D23" s="69" t="s">
        <v>34</v>
      </c>
      <c r="E23" s="28"/>
      <c r="F23" s="152"/>
      <c r="G23" s="14"/>
    </row>
    <row r="24" spans="1:8" ht="23.25">
      <c r="A24" s="22" t="str">
        <f>'[1]เงินอุดหนุน'!$A$2</f>
        <v>เงินอุดหนุน</v>
      </c>
      <c r="B24" s="27">
        <f>'[1]เงินอุดหนุน'!$A$3</f>
        <v>561000</v>
      </c>
      <c r="C24" s="66">
        <v>354500</v>
      </c>
      <c r="D24" s="69" t="s">
        <v>34</v>
      </c>
      <c r="E24" s="28"/>
      <c r="F24" s="152"/>
      <c r="G24" s="14"/>
      <c r="H24" s="452"/>
    </row>
    <row r="25" spans="1:7" ht="23.25" hidden="1">
      <c r="A25" s="22" t="str">
        <f>'[1]รายจ่ายอื่น'!$A$2</f>
        <v>รายจ่ายอื่น</v>
      </c>
      <c r="B25" s="27">
        <f>'[1]รายจ่ายอื่น'!$A$3</f>
        <v>551000</v>
      </c>
      <c r="C25" s="66">
        <v>0</v>
      </c>
      <c r="D25" s="69"/>
      <c r="E25" s="28"/>
      <c r="F25" s="152"/>
      <c r="G25" s="14"/>
    </row>
    <row r="26" spans="1:8" ht="23.25">
      <c r="A26" s="22" t="str">
        <f>'[1]เงินรับฝาก'!$A$2</f>
        <v>เงินรับฝาก</v>
      </c>
      <c r="B26" s="27">
        <f>'[1]เงินรับฝาก'!$A$3</f>
        <v>230100</v>
      </c>
      <c r="C26" s="66"/>
      <c r="D26" s="69"/>
      <c r="E26" s="28">
        <v>730969</v>
      </c>
      <c r="F26" s="152">
        <v>19</v>
      </c>
      <c r="G26" s="14"/>
      <c r="H26" s="452"/>
    </row>
    <row r="27" spans="1:6" ht="23.25">
      <c r="A27" s="22" t="str">
        <f>'[1]เงินอุดหนุนทั่วไปค้างจ่าย'!$A$2</f>
        <v>เงินอุดหนุนทั่วไปค้างจ่าย</v>
      </c>
      <c r="B27" s="27">
        <f>'[1]เงินอุดหนุนทั่วไปค้างจ่าย'!$A$3</f>
        <v>210300</v>
      </c>
      <c r="C27" s="66"/>
      <c r="D27" s="69"/>
      <c r="E27" s="28">
        <v>30000</v>
      </c>
      <c r="F27" s="152" t="s">
        <v>34</v>
      </c>
    </row>
    <row r="28" spans="1:6" ht="23.25" hidden="1">
      <c r="A28" s="14" t="s">
        <v>146</v>
      </c>
      <c r="B28" s="27">
        <v>210402</v>
      </c>
      <c r="C28" s="66"/>
      <c r="D28" s="69"/>
      <c r="E28" s="66" t="s">
        <v>34</v>
      </c>
      <c r="F28" s="152"/>
    </row>
    <row r="29" spans="1:6" ht="23.25" hidden="1">
      <c r="A29" s="14" t="s">
        <v>148</v>
      </c>
      <c r="B29" s="27">
        <v>210500</v>
      </c>
      <c r="C29" s="66"/>
      <c r="D29" s="69"/>
      <c r="E29" s="66" t="s">
        <v>34</v>
      </c>
      <c r="F29" s="152"/>
    </row>
    <row r="30" spans="1:8" ht="23.25">
      <c r="A30" s="22" t="str">
        <f>'[1]เงินสะสม'!$A$2</f>
        <v>เงินสะสม</v>
      </c>
      <c r="B30" s="27">
        <f>'[1]เงินสะสม'!$A$3</f>
        <v>300000</v>
      </c>
      <c r="C30" s="66"/>
      <c r="D30" s="69"/>
      <c r="E30" s="28">
        <v>3888103</v>
      </c>
      <c r="F30" s="152">
        <v>26</v>
      </c>
      <c r="H30" s="229"/>
    </row>
    <row r="31" spans="1:6" ht="23.25">
      <c r="A31" s="22" t="str">
        <f>'[1]เงินทุนสำรองเงินสะสม'!$A$2</f>
        <v>เงินทุนสำรองเงินสะสม</v>
      </c>
      <c r="B31" s="27">
        <f>'[1]เงินทุนสำรองเงินสะสม'!$A$3</f>
        <v>320000</v>
      </c>
      <c r="C31" s="66"/>
      <c r="D31" s="69"/>
      <c r="E31" s="28">
        <v>5843540</v>
      </c>
      <c r="F31" s="152">
        <v>74</v>
      </c>
    </row>
    <row r="32" spans="1:6" ht="23.25">
      <c r="A32" s="22" t="str">
        <f>'[1]รายรับ'!$A$2</f>
        <v>รายรับ</v>
      </c>
      <c r="B32" s="27">
        <f>'[1]รายรับ'!$A$3</f>
        <v>410000</v>
      </c>
      <c r="C32" s="66"/>
      <c r="D32" s="69"/>
      <c r="E32" s="28">
        <v>10848913</v>
      </c>
      <c r="F32" s="152">
        <v>84</v>
      </c>
    </row>
    <row r="33" spans="1:6" ht="23.25">
      <c r="A33" s="14" t="s">
        <v>53</v>
      </c>
      <c r="B33" s="27">
        <v>441002</v>
      </c>
      <c r="C33" s="66"/>
      <c r="D33" s="69"/>
      <c r="E33" s="66">
        <v>3105800</v>
      </c>
      <c r="F33" s="152"/>
    </row>
    <row r="34" spans="1:6" ht="23.25">
      <c r="A34" s="14"/>
      <c r="B34" s="27"/>
      <c r="C34" s="66"/>
      <c r="D34" s="69"/>
      <c r="E34" s="66"/>
      <c r="F34" s="152"/>
    </row>
    <row r="35" spans="1:6" ht="24" thickBot="1">
      <c r="A35" s="14"/>
      <c r="B35" s="47"/>
      <c r="C35" s="460">
        <f>INT(SUM(C6:C33)+SUM(D6:D33)/100)</f>
        <v>24447327</v>
      </c>
      <c r="D35" s="461">
        <f>MOD(SUM(D6:D29),100)</f>
        <v>3</v>
      </c>
      <c r="E35" s="462">
        <f>INT(SUM(E6:E33)+SUM(F6:F33)/100)</f>
        <v>24447327</v>
      </c>
      <c r="F35" s="463">
        <f>MOD(SUM(F6:F33),100)</f>
        <v>3</v>
      </c>
    </row>
    <row r="36" ht="24" thickTop="1">
      <c r="A36" s="14"/>
    </row>
    <row r="37" ht="23.25">
      <c r="A37" s="14"/>
    </row>
    <row r="38" ht="23.25">
      <c r="A38" s="14"/>
    </row>
    <row r="39" ht="23.25">
      <c r="A39" s="14"/>
    </row>
    <row r="40" ht="23.25">
      <c r="A40" s="14"/>
    </row>
    <row r="41" ht="23.25">
      <c r="A41" s="14"/>
    </row>
    <row r="42" ht="23.25">
      <c r="A42" s="14"/>
    </row>
    <row r="43" ht="23.25">
      <c r="A43" s="14"/>
    </row>
  </sheetData>
  <mergeCells count="5">
    <mergeCell ref="A1:E1"/>
    <mergeCell ref="C5:D5"/>
    <mergeCell ref="E5:F5"/>
    <mergeCell ref="A3:E3"/>
    <mergeCell ref="A2:E2"/>
  </mergeCells>
  <printOptions/>
  <pageMargins left="0.75" right="0.11" top="0.5" bottom="0.16" header="0.17" footer="0.16"/>
  <pageSetup horizontalDpi="600" verticalDpi="600" orientation="portrait" paperSize="9" r:id="rId1"/>
  <ignoredErrors>
    <ignoredError sqref="D3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B682"/>
  <sheetViews>
    <sheetView workbookViewId="0" topLeftCell="A1">
      <selection activeCell="A4" sqref="A4:A7"/>
    </sheetView>
  </sheetViews>
  <sheetFormatPr defaultColWidth="9.140625" defaultRowHeight="12.75"/>
  <cols>
    <col min="1" max="1" width="17.7109375" style="256" customWidth="1"/>
    <col min="2" max="2" width="7.57421875" style="256" customWidth="1"/>
    <col min="3" max="3" width="35.7109375" style="237" customWidth="1"/>
    <col min="4" max="4" width="11.421875" style="257" customWidth="1"/>
    <col min="5" max="5" width="11.7109375" style="471" customWidth="1"/>
    <col min="6" max="6" width="10.00390625" style="257" customWidth="1"/>
    <col min="7" max="7" width="10.8515625" style="471" customWidth="1"/>
    <col min="8" max="8" width="11.00390625" style="258" customWidth="1"/>
    <col min="9" max="9" width="11.140625" style="471" customWidth="1"/>
    <col min="10" max="10" width="11.00390625" style="258" customWidth="1"/>
    <col min="11" max="11" width="11.140625" style="471" customWidth="1"/>
    <col min="12" max="12" width="10.7109375" style="259" customWidth="1"/>
    <col min="13" max="13" width="11.28125" style="473" customWidth="1"/>
    <col min="14" max="14" width="10.7109375" style="259" customWidth="1"/>
    <col min="15" max="15" width="11.421875" style="473" customWidth="1"/>
    <col min="16" max="16" width="10.28125" style="259" customWidth="1"/>
    <col min="17" max="17" width="11.140625" style="473" customWidth="1"/>
    <col min="18" max="18" width="10.28125" style="259" customWidth="1"/>
    <col min="19" max="19" width="11.140625" style="473" customWidth="1"/>
    <col min="20" max="20" width="10.28125" style="259" customWidth="1"/>
    <col min="21" max="21" width="11.140625" style="473" hidden="1" customWidth="1"/>
    <col min="22" max="22" width="10.28125" style="259" hidden="1" customWidth="1"/>
    <col min="23" max="23" width="11.140625" style="473" hidden="1" customWidth="1"/>
    <col min="24" max="24" width="10.28125" style="259" hidden="1" customWidth="1"/>
    <col min="25" max="25" width="11.140625" style="473" hidden="1" customWidth="1"/>
    <col min="26" max="26" width="10.28125" style="259" hidden="1" customWidth="1"/>
    <col min="27" max="27" width="11.140625" style="473" hidden="1" customWidth="1"/>
    <col min="28" max="28" width="10.28125" style="259" hidden="1" customWidth="1"/>
    <col min="29" max="16384" width="9.140625" style="237" customWidth="1"/>
  </cols>
  <sheetData>
    <row r="1" spans="1:28" ht="21">
      <c r="A1" s="395" t="s">
        <v>301</v>
      </c>
      <c r="B1" s="395"/>
      <c r="C1" s="395"/>
      <c r="D1" s="395"/>
      <c r="E1" s="395"/>
      <c r="F1" s="395"/>
      <c r="G1" s="395"/>
      <c r="H1" s="395"/>
      <c r="I1" s="529"/>
      <c r="J1" s="529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3"/>
      <c r="AA1" s="523"/>
      <c r="AB1" s="523"/>
    </row>
    <row r="2" spans="1:28" ht="21">
      <c r="A2" s="533" t="s">
        <v>241</v>
      </c>
      <c r="B2" s="533"/>
      <c r="C2" s="533"/>
      <c r="D2" s="533"/>
      <c r="E2" s="533"/>
      <c r="F2" s="533"/>
      <c r="G2" s="533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</row>
    <row r="3" spans="1:28" s="342" customFormat="1" ht="21">
      <c r="A3" s="339" t="s">
        <v>64</v>
      </c>
      <c r="B3" s="339" t="s">
        <v>5</v>
      </c>
      <c r="C3" s="339" t="s">
        <v>65</v>
      </c>
      <c r="D3" s="340" t="s">
        <v>66</v>
      </c>
      <c r="E3" s="403" t="s">
        <v>368</v>
      </c>
      <c r="F3" s="340" t="s">
        <v>262</v>
      </c>
      <c r="G3" s="403" t="s">
        <v>261</v>
      </c>
      <c r="H3" s="340" t="s">
        <v>263</v>
      </c>
      <c r="I3" s="403" t="s">
        <v>264</v>
      </c>
      <c r="J3" s="467" t="s">
        <v>265</v>
      </c>
      <c r="K3" s="403" t="s">
        <v>369</v>
      </c>
      <c r="L3" s="340" t="s">
        <v>266</v>
      </c>
      <c r="M3" s="455" t="s">
        <v>371</v>
      </c>
      <c r="N3" s="341" t="s">
        <v>325</v>
      </c>
      <c r="O3" s="455" t="s">
        <v>370</v>
      </c>
      <c r="P3" s="341" t="s">
        <v>326</v>
      </c>
      <c r="Q3" s="455" t="s">
        <v>372</v>
      </c>
      <c r="R3" s="341" t="s">
        <v>353</v>
      </c>
      <c r="S3" s="455" t="s">
        <v>373</v>
      </c>
      <c r="T3" s="341" t="s">
        <v>374</v>
      </c>
      <c r="U3" s="455" t="s">
        <v>376</v>
      </c>
      <c r="V3" s="341" t="s">
        <v>375</v>
      </c>
      <c r="W3" s="455" t="s">
        <v>377</v>
      </c>
      <c r="X3" s="341" t="s">
        <v>378</v>
      </c>
      <c r="Y3" s="455" t="s">
        <v>379</v>
      </c>
      <c r="Z3" s="341" t="s">
        <v>380</v>
      </c>
      <c r="AA3" s="455" t="s">
        <v>381</v>
      </c>
      <c r="AB3" s="341" t="s">
        <v>382</v>
      </c>
    </row>
    <row r="4" spans="1:28" ht="21">
      <c r="A4" s="536" t="s">
        <v>95</v>
      </c>
      <c r="B4" s="239">
        <v>411001</v>
      </c>
      <c r="C4" s="240" t="s">
        <v>68</v>
      </c>
      <c r="D4" s="241">
        <v>59400</v>
      </c>
      <c r="E4" s="398">
        <f>F4</f>
        <v>0</v>
      </c>
      <c r="F4" s="241"/>
      <c r="G4" s="398">
        <f>E4+H4</f>
        <v>0</v>
      </c>
      <c r="H4" s="242"/>
      <c r="I4" s="404">
        <f aca="true" t="shared" si="0" ref="I4:I35">G4+J4</f>
        <v>0</v>
      </c>
      <c r="J4" s="241"/>
      <c r="K4" s="398">
        <f>I4+L4</f>
        <v>22121.08</v>
      </c>
      <c r="L4" s="242">
        <v>22121.08</v>
      </c>
      <c r="M4" s="398">
        <f aca="true" t="shared" si="1" ref="M4:M35">K4+N4</f>
        <v>51161.5</v>
      </c>
      <c r="N4" s="241">
        <v>29040.42</v>
      </c>
      <c r="O4" s="398">
        <f aca="true" t="shared" si="2" ref="O4:O35">M4+P4</f>
        <v>64336.97</v>
      </c>
      <c r="P4" s="241">
        <v>13175.47</v>
      </c>
      <c r="Q4" s="398">
        <f aca="true" t="shared" si="3" ref="Q4:Q35">O4+R4</f>
        <v>64471.19</v>
      </c>
      <c r="R4" s="241">
        <v>134.22</v>
      </c>
      <c r="S4" s="398">
        <f aca="true" t="shared" si="4" ref="S4:S35">Q4+T4</f>
        <v>64601.69</v>
      </c>
      <c r="T4" s="241">
        <v>130.5</v>
      </c>
      <c r="U4" s="398">
        <f aca="true" t="shared" si="5" ref="U4:U35">S4+V4</f>
        <v>64601.69</v>
      </c>
      <c r="V4" s="241"/>
      <c r="W4" s="398">
        <f aca="true" t="shared" si="6" ref="W4:W35">U4+X4</f>
        <v>64601.69</v>
      </c>
      <c r="X4" s="241"/>
      <c r="Y4" s="398">
        <f aca="true" t="shared" si="7" ref="Y4:Y35">W4+Z4</f>
        <v>64601.69</v>
      </c>
      <c r="Z4" s="241"/>
      <c r="AA4" s="398">
        <f aca="true" t="shared" si="8" ref="AA4:AA35">Y4+AB4</f>
        <v>64601.69</v>
      </c>
      <c r="AB4" s="241"/>
    </row>
    <row r="5" spans="1:28" ht="21">
      <c r="A5" s="525"/>
      <c r="B5" s="244">
        <v>411002</v>
      </c>
      <c r="C5" s="245" t="s">
        <v>69</v>
      </c>
      <c r="D5" s="242">
        <v>25000</v>
      </c>
      <c r="E5" s="399">
        <f>F5</f>
        <v>118.15</v>
      </c>
      <c r="F5" s="242">
        <v>118.15</v>
      </c>
      <c r="G5" s="399">
        <f aca="true" t="shared" si="9" ref="G5:G39">E5+H5</f>
        <v>142.71</v>
      </c>
      <c r="H5" s="242">
        <v>24.56</v>
      </c>
      <c r="I5" s="404">
        <f t="shared" si="0"/>
        <v>142.71</v>
      </c>
      <c r="J5" s="242"/>
      <c r="K5" s="399">
        <f aca="true" t="shared" si="10" ref="K5:K38">I5+L5</f>
        <v>1709.3500000000001</v>
      </c>
      <c r="L5" s="242">
        <v>1566.64</v>
      </c>
      <c r="M5" s="399">
        <f t="shared" si="1"/>
        <v>10060.54</v>
      </c>
      <c r="N5" s="242">
        <v>8351.19</v>
      </c>
      <c r="O5" s="399">
        <f t="shared" si="2"/>
        <v>13730.550000000001</v>
      </c>
      <c r="P5" s="242">
        <v>3670.01</v>
      </c>
      <c r="Q5" s="399">
        <f t="shared" si="3"/>
        <v>16617.120000000003</v>
      </c>
      <c r="R5" s="242">
        <v>2886.57</v>
      </c>
      <c r="S5" s="399">
        <f t="shared" si="4"/>
        <v>17103.600000000002</v>
      </c>
      <c r="T5" s="242">
        <v>486.48</v>
      </c>
      <c r="U5" s="399">
        <f t="shared" si="5"/>
        <v>17103.600000000002</v>
      </c>
      <c r="V5" s="242"/>
      <c r="W5" s="399">
        <f t="shared" si="6"/>
        <v>17103.600000000002</v>
      </c>
      <c r="X5" s="242"/>
      <c r="Y5" s="399">
        <f t="shared" si="7"/>
        <v>17103.600000000002</v>
      </c>
      <c r="Z5" s="242"/>
      <c r="AA5" s="399">
        <f t="shared" si="8"/>
        <v>17103.600000000002</v>
      </c>
      <c r="AB5" s="242"/>
    </row>
    <row r="6" spans="1:28" ht="21">
      <c r="A6" s="525"/>
      <c r="B6" s="244">
        <v>411003</v>
      </c>
      <c r="C6" s="245" t="s">
        <v>70</v>
      </c>
      <c r="D6" s="242">
        <v>12300</v>
      </c>
      <c r="E6" s="399">
        <f>F6</f>
        <v>0</v>
      </c>
      <c r="F6" s="242"/>
      <c r="G6" s="399">
        <f t="shared" si="9"/>
        <v>2133</v>
      </c>
      <c r="H6" s="242">
        <v>2133</v>
      </c>
      <c r="I6" s="404">
        <f t="shared" si="0"/>
        <v>2133</v>
      </c>
      <c r="J6" s="242"/>
      <c r="K6" s="399">
        <f t="shared" si="10"/>
        <v>3333</v>
      </c>
      <c r="L6" s="242">
        <v>1200</v>
      </c>
      <c r="M6" s="399">
        <f t="shared" si="1"/>
        <v>4933</v>
      </c>
      <c r="N6" s="242">
        <v>1600</v>
      </c>
      <c r="O6" s="399">
        <f t="shared" si="2"/>
        <v>13077</v>
      </c>
      <c r="P6" s="242">
        <v>8144</v>
      </c>
      <c r="Q6" s="399">
        <f t="shared" si="3"/>
        <v>13077</v>
      </c>
      <c r="R6" s="242"/>
      <c r="S6" s="399">
        <f t="shared" si="4"/>
        <v>13077</v>
      </c>
      <c r="T6" s="242"/>
      <c r="U6" s="399">
        <f t="shared" si="5"/>
        <v>13077</v>
      </c>
      <c r="V6" s="242"/>
      <c r="W6" s="399">
        <f t="shared" si="6"/>
        <v>13077</v>
      </c>
      <c r="X6" s="242"/>
      <c r="Y6" s="399">
        <f t="shared" si="7"/>
        <v>13077</v>
      </c>
      <c r="Z6" s="242"/>
      <c r="AA6" s="399">
        <f t="shared" si="8"/>
        <v>13077</v>
      </c>
      <c r="AB6" s="242"/>
    </row>
    <row r="7" spans="1:28" ht="21">
      <c r="A7" s="526"/>
      <c r="B7" s="246">
        <v>411004</v>
      </c>
      <c r="C7" s="247" t="s">
        <v>71</v>
      </c>
      <c r="D7" s="248"/>
      <c r="E7" s="400">
        <f>F7</f>
        <v>0</v>
      </c>
      <c r="F7" s="242"/>
      <c r="G7" s="400">
        <f t="shared" si="9"/>
        <v>0</v>
      </c>
      <c r="H7" s="242"/>
      <c r="I7" s="404">
        <f t="shared" si="0"/>
        <v>0</v>
      </c>
      <c r="J7" s="248"/>
      <c r="K7" s="399">
        <f t="shared" si="10"/>
        <v>0</v>
      </c>
      <c r="L7" s="242"/>
      <c r="M7" s="400">
        <f t="shared" si="1"/>
        <v>0</v>
      </c>
      <c r="N7" s="248"/>
      <c r="O7" s="400">
        <f t="shared" si="2"/>
        <v>0</v>
      </c>
      <c r="P7" s="248"/>
      <c r="Q7" s="400">
        <f t="shared" si="3"/>
        <v>0</v>
      </c>
      <c r="R7" s="248"/>
      <c r="S7" s="400">
        <f t="shared" si="4"/>
        <v>0</v>
      </c>
      <c r="T7" s="248"/>
      <c r="U7" s="400">
        <f t="shared" si="5"/>
        <v>0</v>
      </c>
      <c r="V7" s="248"/>
      <c r="W7" s="400">
        <f t="shared" si="6"/>
        <v>0</v>
      </c>
      <c r="X7" s="248"/>
      <c r="Y7" s="400">
        <f t="shared" si="7"/>
        <v>0</v>
      </c>
      <c r="Z7" s="248"/>
      <c r="AA7" s="400">
        <f t="shared" si="8"/>
        <v>0</v>
      </c>
      <c r="AB7" s="248"/>
    </row>
    <row r="8" spans="1:28" s="453" customFormat="1" ht="29.25" customHeight="1" thickBot="1">
      <c r="A8" s="469"/>
      <c r="B8" s="469"/>
      <c r="C8" s="469" t="s">
        <v>362</v>
      </c>
      <c r="D8" s="343">
        <f>SUM(D4:D7)</f>
        <v>96700</v>
      </c>
      <c r="E8" s="343">
        <f aca="true" t="shared" si="11" ref="E8:L8">SUM(E4:E7)</f>
        <v>118.15</v>
      </c>
      <c r="F8" s="343">
        <f t="shared" si="11"/>
        <v>118.15</v>
      </c>
      <c r="G8" s="405">
        <f t="shared" si="9"/>
        <v>2275.71</v>
      </c>
      <c r="H8" s="343">
        <f t="shared" si="11"/>
        <v>2157.56</v>
      </c>
      <c r="I8" s="405">
        <f t="shared" si="0"/>
        <v>2275.71</v>
      </c>
      <c r="J8" s="343">
        <f t="shared" si="11"/>
        <v>0</v>
      </c>
      <c r="K8" s="405">
        <f t="shared" si="10"/>
        <v>27163.43</v>
      </c>
      <c r="L8" s="343">
        <f t="shared" si="11"/>
        <v>24887.72</v>
      </c>
      <c r="M8" s="405">
        <f t="shared" si="1"/>
        <v>66155.04000000001</v>
      </c>
      <c r="N8" s="405">
        <f>SUM(N4:N7)</f>
        <v>38991.61</v>
      </c>
      <c r="O8" s="343">
        <f t="shared" si="2"/>
        <v>91144.52</v>
      </c>
      <c r="P8" s="343">
        <f>SUM(P4:P7)</f>
        <v>24989.48</v>
      </c>
      <c r="Q8" s="405">
        <f t="shared" si="3"/>
        <v>94165.31</v>
      </c>
      <c r="R8" s="405">
        <f>SUM(R4:R7)</f>
        <v>3020.79</v>
      </c>
      <c r="S8" s="405">
        <f t="shared" si="4"/>
        <v>94782.29</v>
      </c>
      <c r="T8" s="405">
        <f>SUM(T4:T7)</f>
        <v>616.98</v>
      </c>
      <c r="U8" s="405">
        <f t="shared" si="5"/>
        <v>94782.29</v>
      </c>
      <c r="V8" s="405">
        <f>SUM(V4:V7)</f>
        <v>0</v>
      </c>
      <c r="W8" s="405">
        <f t="shared" si="6"/>
        <v>94782.29</v>
      </c>
      <c r="X8" s="405">
        <f>SUM(X4:X7)</f>
        <v>0</v>
      </c>
      <c r="Y8" s="405">
        <f t="shared" si="7"/>
        <v>94782.29</v>
      </c>
      <c r="Z8" s="405">
        <f>SUM(Z4:Z7)</f>
        <v>0</v>
      </c>
      <c r="AA8" s="405">
        <f t="shared" si="8"/>
        <v>94782.29</v>
      </c>
      <c r="AB8" s="405">
        <f>SUM(AB4:AB7)</f>
        <v>0</v>
      </c>
    </row>
    <row r="9" spans="1:28" ht="21.75" thickTop="1">
      <c r="A9" s="537" t="s">
        <v>67</v>
      </c>
      <c r="B9" s="249">
        <v>421002</v>
      </c>
      <c r="C9" s="250" t="s">
        <v>72</v>
      </c>
      <c r="D9" s="251">
        <v>5411800</v>
      </c>
      <c r="E9" s="401">
        <f>F9</f>
        <v>0</v>
      </c>
      <c r="F9" s="242"/>
      <c r="G9" s="399">
        <f t="shared" si="9"/>
        <v>1109068.16</v>
      </c>
      <c r="H9" s="242">
        <v>1109068.16</v>
      </c>
      <c r="I9" s="404">
        <f t="shared" si="0"/>
        <v>1109068.16</v>
      </c>
      <c r="J9" s="242"/>
      <c r="K9" s="399">
        <f t="shared" si="10"/>
        <v>1828141.68</v>
      </c>
      <c r="L9" s="242">
        <v>719073.52</v>
      </c>
      <c r="M9" s="399">
        <f t="shared" si="1"/>
        <v>2658425.46</v>
      </c>
      <c r="N9" s="251">
        <v>830283.78</v>
      </c>
      <c r="O9" s="399">
        <f t="shared" si="2"/>
        <v>2658425.46</v>
      </c>
      <c r="P9" s="252"/>
      <c r="Q9" s="399">
        <f t="shared" si="3"/>
        <v>2658425.46</v>
      </c>
      <c r="R9" s="252"/>
      <c r="S9" s="399">
        <f t="shared" si="4"/>
        <v>5056016.41</v>
      </c>
      <c r="T9" s="251">
        <v>2397590.95</v>
      </c>
      <c r="U9" s="399">
        <f t="shared" si="5"/>
        <v>5056016.41</v>
      </c>
      <c r="V9" s="252"/>
      <c r="W9" s="399">
        <f t="shared" si="6"/>
        <v>5056016.41</v>
      </c>
      <c r="X9" s="252"/>
      <c r="Y9" s="399">
        <f t="shared" si="7"/>
        <v>5056016.41</v>
      </c>
      <c r="Z9" s="252"/>
      <c r="AA9" s="399">
        <f t="shared" si="8"/>
        <v>5056016.41</v>
      </c>
      <c r="AB9" s="252"/>
    </row>
    <row r="10" spans="1:28" ht="21">
      <c r="A10" s="525"/>
      <c r="B10" s="244">
        <v>421004</v>
      </c>
      <c r="C10" s="245" t="s">
        <v>73</v>
      </c>
      <c r="D10" s="242">
        <v>1442400</v>
      </c>
      <c r="E10" s="399">
        <f>F10</f>
        <v>126836.44</v>
      </c>
      <c r="F10" s="242">
        <v>126836.44</v>
      </c>
      <c r="G10" s="399">
        <f t="shared" si="9"/>
        <v>126836.44</v>
      </c>
      <c r="H10" s="242"/>
      <c r="I10" s="404">
        <f t="shared" si="0"/>
        <v>328930.45</v>
      </c>
      <c r="J10" s="242">
        <v>202094.01</v>
      </c>
      <c r="K10" s="399">
        <f t="shared" si="10"/>
        <v>656148.11</v>
      </c>
      <c r="L10" s="242">
        <v>327217.66</v>
      </c>
      <c r="M10" s="399">
        <f t="shared" si="1"/>
        <v>656148.11</v>
      </c>
      <c r="N10" s="242"/>
      <c r="O10" s="399">
        <f t="shared" si="2"/>
        <v>1022142.6499999999</v>
      </c>
      <c r="P10" s="242">
        <v>365994.54</v>
      </c>
      <c r="Q10" s="399">
        <f t="shared" si="3"/>
        <v>1022142.6499999999</v>
      </c>
      <c r="R10" s="253"/>
      <c r="S10" s="399">
        <f t="shared" si="4"/>
        <v>1182323.0799999998</v>
      </c>
      <c r="T10" s="242">
        <v>160180.43</v>
      </c>
      <c r="U10" s="399">
        <f t="shared" si="5"/>
        <v>1182323.0799999998</v>
      </c>
      <c r="V10" s="253"/>
      <c r="W10" s="399">
        <f t="shared" si="6"/>
        <v>1182323.0799999998</v>
      </c>
      <c r="X10" s="253"/>
      <c r="Y10" s="399">
        <f t="shared" si="7"/>
        <v>1182323.0799999998</v>
      </c>
      <c r="Z10" s="253"/>
      <c r="AA10" s="399">
        <f t="shared" si="8"/>
        <v>1182323.0799999998</v>
      </c>
      <c r="AB10" s="253"/>
    </row>
    <row r="11" spans="1:28" ht="21">
      <c r="A11" s="525"/>
      <c r="B11" s="244">
        <v>421005</v>
      </c>
      <c r="C11" s="245" t="s">
        <v>74</v>
      </c>
      <c r="D11" s="242">
        <v>32600</v>
      </c>
      <c r="E11" s="399">
        <f aca="true" t="shared" si="12" ref="E11:E18">F11</f>
        <v>0</v>
      </c>
      <c r="F11" s="242"/>
      <c r="G11" s="399">
        <f t="shared" si="9"/>
        <v>0</v>
      </c>
      <c r="H11" s="242"/>
      <c r="I11" s="404">
        <f t="shared" si="0"/>
        <v>0</v>
      </c>
      <c r="J11" s="242"/>
      <c r="K11" s="399">
        <f t="shared" si="10"/>
        <v>0</v>
      </c>
      <c r="L11" s="242"/>
      <c r="M11" s="399">
        <f t="shared" si="1"/>
        <v>0</v>
      </c>
      <c r="N11" s="242"/>
      <c r="O11" s="399">
        <f t="shared" si="2"/>
        <v>44922.22</v>
      </c>
      <c r="P11" s="242">
        <v>44922.22</v>
      </c>
      <c r="Q11" s="399">
        <f t="shared" si="3"/>
        <v>44922.22</v>
      </c>
      <c r="R11" s="253"/>
      <c r="S11" s="399">
        <f t="shared" si="4"/>
        <v>44922.22</v>
      </c>
      <c r="T11" s="242"/>
      <c r="U11" s="399">
        <f t="shared" si="5"/>
        <v>44922.22</v>
      </c>
      <c r="V11" s="253"/>
      <c r="W11" s="399">
        <f t="shared" si="6"/>
        <v>44922.22</v>
      </c>
      <c r="X11" s="253"/>
      <c r="Y11" s="399">
        <f t="shared" si="7"/>
        <v>44922.22</v>
      </c>
      <c r="Z11" s="253"/>
      <c r="AA11" s="399">
        <f t="shared" si="8"/>
        <v>44922.22</v>
      </c>
      <c r="AB11" s="253"/>
    </row>
    <row r="12" spans="1:28" ht="21">
      <c r="A12" s="525"/>
      <c r="B12" s="244">
        <v>421006</v>
      </c>
      <c r="C12" s="245" t="s">
        <v>75</v>
      </c>
      <c r="D12" s="242">
        <v>811300</v>
      </c>
      <c r="E12" s="399">
        <f t="shared" si="12"/>
        <v>62300.67</v>
      </c>
      <c r="F12" s="242">
        <v>62300.67</v>
      </c>
      <c r="G12" s="399">
        <f t="shared" si="9"/>
        <v>62300.67</v>
      </c>
      <c r="H12" s="242"/>
      <c r="I12" s="404">
        <f t="shared" si="0"/>
        <v>139712.81</v>
      </c>
      <c r="J12" s="242">
        <v>77412.14</v>
      </c>
      <c r="K12" s="399">
        <f t="shared" si="10"/>
        <v>308743.65</v>
      </c>
      <c r="L12" s="242">
        <v>169030.84</v>
      </c>
      <c r="M12" s="399">
        <f t="shared" si="1"/>
        <v>308743.65</v>
      </c>
      <c r="N12" s="242"/>
      <c r="O12" s="399">
        <f t="shared" si="2"/>
        <v>454016.72000000003</v>
      </c>
      <c r="P12" s="242">
        <v>145273.07</v>
      </c>
      <c r="Q12" s="399">
        <f t="shared" si="3"/>
        <v>454016.72000000003</v>
      </c>
      <c r="R12" s="253"/>
      <c r="S12" s="399">
        <f t="shared" si="4"/>
        <v>544515.52</v>
      </c>
      <c r="T12" s="242">
        <v>90498.8</v>
      </c>
      <c r="U12" s="399">
        <f t="shared" si="5"/>
        <v>544515.52</v>
      </c>
      <c r="V12" s="253"/>
      <c r="W12" s="399">
        <f t="shared" si="6"/>
        <v>544515.52</v>
      </c>
      <c r="X12" s="253"/>
      <c r="Y12" s="399">
        <f t="shared" si="7"/>
        <v>544515.52</v>
      </c>
      <c r="Z12" s="253"/>
      <c r="AA12" s="399">
        <f t="shared" si="8"/>
        <v>544515.52</v>
      </c>
      <c r="AB12" s="253"/>
    </row>
    <row r="13" spans="1:28" ht="21">
      <c r="A13" s="525"/>
      <c r="B13" s="244">
        <v>421007</v>
      </c>
      <c r="C13" s="245" t="s">
        <v>76</v>
      </c>
      <c r="D13" s="242">
        <v>1859300</v>
      </c>
      <c r="E13" s="399">
        <f t="shared" si="12"/>
        <v>160557.05</v>
      </c>
      <c r="F13" s="242">
        <v>160557.05</v>
      </c>
      <c r="G13" s="399">
        <f t="shared" si="9"/>
        <v>160557.05</v>
      </c>
      <c r="H13" s="242"/>
      <c r="I13" s="404">
        <f t="shared" si="0"/>
        <v>331401.78</v>
      </c>
      <c r="J13" s="242">
        <v>170844.73</v>
      </c>
      <c r="K13" s="399">
        <f t="shared" si="10"/>
        <v>708349.79</v>
      </c>
      <c r="L13" s="242">
        <v>376948.01</v>
      </c>
      <c r="M13" s="399">
        <f t="shared" si="1"/>
        <v>708349.79</v>
      </c>
      <c r="N13" s="242"/>
      <c r="O13" s="399">
        <f t="shared" si="2"/>
        <v>1030663.8</v>
      </c>
      <c r="P13" s="242">
        <v>322314.01</v>
      </c>
      <c r="Q13" s="399">
        <f t="shared" si="3"/>
        <v>1030663.8</v>
      </c>
      <c r="R13" s="253"/>
      <c r="S13" s="399">
        <f t="shared" si="4"/>
        <v>1211533.6600000001</v>
      </c>
      <c r="T13" s="242">
        <v>180869.86</v>
      </c>
      <c r="U13" s="399">
        <f t="shared" si="5"/>
        <v>1211533.6600000001</v>
      </c>
      <c r="V13" s="253"/>
      <c r="W13" s="399">
        <f t="shared" si="6"/>
        <v>1211533.6600000001</v>
      </c>
      <c r="X13" s="253"/>
      <c r="Y13" s="399">
        <f t="shared" si="7"/>
        <v>1211533.6600000001</v>
      </c>
      <c r="Z13" s="253"/>
      <c r="AA13" s="399">
        <f t="shared" si="8"/>
        <v>1211533.6600000001</v>
      </c>
      <c r="AB13" s="253"/>
    </row>
    <row r="14" spans="1:28" ht="21">
      <c r="A14" s="525"/>
      <c r="B14" s="244">
        <v>421011</v>
      </c>
      <c r="C14" s="245" t="s">
        <v>267</v>
      </c>
      <c r="D14" s="242">
        <v>3400</v>
      </c>
      <c r="E14" s="399">
        <f t="shared" si="12"/>
        <v>0</v>
      </c>
      <c r="F14" s="242"/>
      <c r="G14" s="399">
        <f t="shared" si="9"/>
        <v>0</v>
      </c>
      <c r="H14" s="242"/>
      <c r="I14" s="404">
        <f t="shared" si="0"/>
        <v>0</v>
      </c>
      <c r="J14" s="242"/>
      <c r="K14" s="399">
        <f t="shared" si="10"/>
        <v>0</v>
      </c>
      <c r="L14" s="242"/>
      <c r="M14" s="399">
        <f t="shared" si="1"/>
        <v>0</v>
      </c>
      <c r="N14" s="242"/>
      <c r="O14" s="399">
        <f t="shared" si="2"/>
        <v>0</v>
      </c>
      <c r="P14" s="242"/>
      <c r="Q14" s="399">
        <f t="shared" si="3"/>
        <v>0</v>
      </c>
      <c r="R14" s="253"/>
      <c r="S14" s="399">
        <f t="shared" si="4"/>
        <v>1003</v>
      </c>
      <c r="T14" s="242">
        <v>1003</v>
      </c>
      <c r="U14" s="399">
        <f t="shared" si="5"/>
        <v>1003</v>
      </c>
      <c r="V14" s="253"/>
      <c r="W14" s="399">
        <f t="shared" si="6"/>
        <v>1003</v>
      </c>
      <c r="X14" s="253"/>
      <c r="Y14" s="399">
        <f t="shared" si="7"/>
        <v>1003</v>
      </c>
      <c r="Z14" s="253"/>
      <c r="AA14" s="399">
        <f t="shared" si="8"/>
        <v>1003</v>
      </c>
      <c r="AB14" s="253"/>
    </row>
    <row r="15" spans="1:28" ht="21">
      <c r="A15" s="525"/>
      <c r="B15" s="244">
        <v>421012</v>
      </c>
      <c r="C15" s="245" t="s">
        <v>77</v>
      </c>
      <c r="D15" s="242">
        <v>87500</v>
      </c>
      <c r="E15" s="399">
        <f t="shared" si="12"/>
        <v>0</v>
      </c>
      <c r="F15" s="242"/>
      <c r="G15" s="399">
        <f t="shared" si="9"/>
        <v>0</v>
      </c>
      <c r="H15" s="242"/>
      <c r="I15" s="404">
        <f t="shared" si="0"/>
        <v>0</v>
      </c>
      <c r="J15" s="242"/>
      <c r="K15" s="399">
        <f t="shared" si="10"/>
        <v>19967.38</v>
      </c>
      <c r="L15" s="242">
        <v>19967.38</v>
      </c>
      <c r="M15" s="399">
        <f t="shared" si="1"/>
        <v>19967.38</v>
      </c>
      <c r="N15" s="242"/>
      <c r="O15" s="399">
        <f t="shared" si="2"/>
        <v>19967.38</v>
      </c>
      <c r="P15" s="242"/>
      <c r="Q15" s="399">
        <f t="shared" si="3"/>
        <v>44724.59</v>
      </c>
      <c r="R15" s="242">
        <v>24757.21</v>
      </c>
      <c r="S15" s="399">
        <f t="shared" si="4"/>
        <v>44724.59</v>
      </c>
      <c r="T15" s="242"/>
      <c r="U15" s="399">
        <f t="shared" si="5"/>
        <v>44724.59</v>
      </c>
      <c r="V15" s="253"/>
      <c r="W15" s="399">
        <f t="shared" si="6"/>
        <v>44724.59</v>
      </c>
      <c r="X15" s="253"/>
      <c r="Y15" s="399">
        <f t="shared" si="7"/>
        <v>44724.59</v>
      </c>
      <c r="Z15" s="253"/>
      <c r="AA15" s="399">
        <f t="shared" si="8"/>
        <v>44724.59</v>
      </c>
      <c r="AB15" s="253"/>
    </row>
    <row r="16" spans="1:28" ht="21">
      <c r="A16" s="525"/>
      <c r="B16" s="244">
        <v>421013</v>
      </c>
      <c r="C16" s="245" t="s">
        <v>78</v>
      </c>
      <c r="D16" s="242">
        <v>44500</v>
      </c>
      <c r="E16" s="399">
        <f t="shared" si="12"/>
        <v>0</v>
      </c>
      <c r="F16" s="242"/>
      <c r="G16" s="399">
        <f t="shared" si="9"/>
        <v>21314.08</v>
      </c>
      <c r="H16" s="242">
        <v>21314.08</v>
      </c>
      <c r="I16" s="404">
        <f t="shared" si="0"/>
        <v>21314.08</v>
      </c>
      <c r="J16" s="242"/>
      <c r="K16" s="399">
        <f t="shared" si="10"/>
        <v>21314.08</v>
      </c>
      <c r="L16" s="242"/>
      <c r="M16" s="399">
        <f t="shared" si="1"/>
        <v>21314.08</v>
      </c>
      <c r="N16" s="242"/>
      <c r="O16" s="399">
        <f t="shared" si="2"/>
        <v>37498.240000000005</v>
      </c>
      <c r="P16" s="242">
        <v>16184.16</v>
      </c>
      <c r="Q16" s="399">
        <f t="shared" si="3"/>
        <v>37498.240000000005</v>
      </c>
      <c r="R16" s="253"/>
      <c r="S16" s="399">
        <f t="shared" si="4"/>
        <v>37498.240000000005</v>
      </c>
      <c r="T16" s="242"/>
      <c r="U16" s="399">
        <f t="shared" si="5"/>
        <v>37498.240000000005</v>
      </c>
      <c r="V16" s="253"/>
      <c r="W16" s="399">
        <f t="shared" si="6"/>
        <v>37498.240000000005</v>
      </c>
      <c r="X16" s="253"/>
      <c r="Y16" s="399">
        <f t="shared" si="7"/>
        <v>37498.240000000005</v>
      </c>
      <c r="Z16" s="253"/>
      <c r="AA16" s="399">
        <f t="shared" si="8"/>
        <v>37498.240000000005</v>
      </c>
      <c r="AB16" s="253"/>
    </row>
    <row r="17" spans="1:28" ht="21">
      <c r="A17" s="525"/>
      <c r="B17" s="244">
        <v>421015</v>
      </c>
      <c r="C17" s="245" t="s">
        <v>79</v>
      </c>
      <c r="D17" s="242">
        <v>674200</v>
      </c>
      <c r="E17" s="399">
        <f t="shared" si="12"/>
        <v>33714</v>
      </c>
      <c r="F17" s="242">
        <v>33714</v>
      </c>
      <c r="G17" s="399">
        <f t="shared" si="9"/>
        <v>33714</v>
      </c>
      <c r="H17" s="242"/>
      <c r="I17" s="404">
        <f t="shared" si="0"/>
        <v>70806</v>
      </c>
      <c r="J17" s="242">
        <v>37092</v>
      </c>
      <c r="K17" s="399">
        <f t="shared" si="10"/>
        <v>121105</v>
      </c>
      <c r="L17" s="242">
        <v>50299</v>
      </c>
      <c r="M17" s="399">
        <f t="shared" si="1"/>
        <v>171073</v>
      </c>
      <c r="N17" s="242">
        <v>49968</v>
      </c>
      <c r="O17" s="399">
        <f t="shared" si="2"/>
        <v>245108</v>
      </c>
      <c r="P17" s="242">
        <v>74035</v>
      </c>
      <c r="Q17" s="399">
        <f t="shared" si="3"/>
        <v>245108</v>
      </c>
      <c r="R17" s="253"/>
      <c r="S17" s="399">
        <f t="shared" si="4"/>
        <v>327508</v>
      </c>
      <c r="T17" s="242">
        <v>82400</v>
      </c>
      <c r="U17" s="399">
        <f t="shared" si="5"/>
        <v>327508</v>
      </c>
      <c r="V17" s="253"/>
      <c r="W17" s="399">
        <f t="shared" si="6"/>
        <v>327508</v>
      </c>
      <c r="X17" s="253"/>
      <c r="Y17" s="399">
        <f t="shared" si="7"/>
        <v>327508</v>
      </c>
      <c r="Z17" s="253"/>
      <c r="AA17" s="399">
        <f t="shared" si="8"/>
        <v>327508</v>
      </c>
      <c r="AB17" s="253"/>
    </row>
    <row r="18" spans="1:28" ht="21">
      <c r="A18" s="526"/>
      <c r="B18" s="244">
        <v>421016</v>
      </c>
      <c r="C18" s="245" t="s">
        <v>80</v>
      </c>
      <c r="D18" s="242">
        <v>700</v>
      </c>
      <c r="E18" s="399">
        <f t="shared" si="12"/>
        <v>0</v>
      </c>
      <c r="F18" s="242"/>
      <c r="G18" s="400">
        <f t="shared" si="9"/>
        <v>0</v>
      </c>
      <c r="H18" s="242"/>
      <c r="I18" s="404">
        <f t="shared" si="0"/>
        <v>0</v>
      </c>
      <c r="J18" s="242"/>
      <c r="K18" s="399">
        <f t="shared" si="10"/>
        <v>0</v>
      </c>
      <c r="L18" s="242"/>
      <c r="M18" s="400">
        <f t="shared" si="1"/>
        <v>0</v>
      </c>
      <c r="N18" s="254"/>
      <c r="O18" s="400">
        <f t="shared" si="2"/>
        <v>0</v>
      </c>
      <c r="P18" s="254"/>
      <c r="Q18" s="400">
        <f t="shared" si="3"/>
        <v>0</v>
      </c>
      <c r="R18" s="254"/>
      <c r="S18" s="400">
        <f t="shared" si="4"/>
        <v>0</v>
      </c>
      <c r="T18" s="248"/>
      <c r="U18" s="400">
        <f t="shared" si="5"/>
        <v>0</v>
      </c>
      <c r="V18" s="254"/>
      <c r="W18" s="400">
        <f t="shared" si="6"/>
        <v>0</v>
      </c>
      <c r="X18" s="254"/>
      <c r="Y18" s="400">
        <f t="shared" si="7"/>
        <v>0</v>
      </c>
      <c r="Z18" s="254"/>
      <c r="AA18" s="400">
        <f t="shared" si="8"/>
        <v>0</v>
      </c>
      <c r="AB18" s="254"/>
    </row>
    <row r="19" spans="1:28" s="453" customFormat="1" ht="28.5" customHeight="1" thickBot="1">
      <c r="A19" s="469"/>
      <c r="B19" s="469"/>
      <c r="C19" s="469" t="s">
        <v>363</v>
      </c>
      <c r="D19" s="343">
        <f>SUM(D9:D18)</f>
        <v>10367700</v>
      </c>
      <c r="E19" s="343">
        <f aca="true" t="shared" si="13" ref="E19:L19">SUM(E9:E18)</f>
        <v>383408.16</v>
      </c>
      <c r="F19" s="343">
        <f t="shared" si="13"/>
        <v>383408.16</v>
      </c>
      <c r="G19" s="405">
        <f t="shared" si="9"/>
        <v>1513790.4</v>
      </c>
      <c r="H19" s="343">
        <f t="shared" si="13"/>
        <v>1130382.24</v>
      </c>
      <c r="I19" s="405">
        <f t="shared" si="0"/>
        <v>2001233.2799999998</v>
      </c>
      <c r="J19" s="343">
        <f t="shared" si="13"/>
        <v>487442.88</v>
      </c>
      <c r="K19" s="405">
        <f t="shared" si="10"/>
        <v>3663769.6899999995</v>
      </c>
      <c r="L19" s="343">
        <f t="shared" si="13"/>
        <v>1662536.41</v>
      </c>
      <c r="M19" s="405">
        <f t="shared" si="1"/>
        <v>4544021.47</v>
      </c>
      <c r="N19" s="405">
        <f>SUM(N9:N18)</f>
        <v>880251.78</v>
      </c>
      <c r="O19" s="343">
        <f t="shared" si="2"/>
        <v>5512744.47</v>
      </c>
      <c r="P19" s="343">
        <f>SUM(P9:P18)</f>
        <v>968723.0000000001</v>
      </c>
      <c r="Q19" s="405">
        <f t="shared" si="3"/>
        <v>5537501.68</v>
      </c>
      <c r="R19" s="405">
        <f>SUM(R9:R18)</f>
        <v>24757.21</v>
      </c>
      <c r="S19" s="405">
        <f t="shared" si="4"/>
        <v>8450044.719999999</v>
      </c>
      <c r="T19" s="405">
        <f>SUM(T9:T18)</f>
        <v>2912543.04</v>
      </c>
      <c r="U19" s="405">
        <f t="shared" si="5"/>
        <v>8450044.719999999</v>
      </c>
      <c r="V19" s="405">
        <f>SUM(V9:V18)</f>
        <v>0</v>
      </c>
      <c r="W19" s="405">
        <f t="shared" si="6"/>
        <v>8450044.719999999</v>
      </c>
      <c r="X19" s="405">
        <f>SUM(X9:X18)</f>
        <v>0</v>
      </c>
      <c r="Y19" s="405">
        <f t="shared" si="7"/>
        <v>8450044.719999999</v>
      </c>
      <c r="Z19" s="405">
        <f>SUM(Z9:Z18)</f>
        <v>0</v>
      </c>
      <c r="AA19" s="405">
        <f t="shared" si="8"/>
        <v>8450044.719999999</v>
      </c>
      <c r="AB19" s="405">
        <f>SUM(AB9:AB18)</f>
        <v>0</v>
      </c>
    </row>
    <row r="20" spans="1:28" ht="21.75" thickTop="1">
      <c r="A20" s="524" t="s">
        <v>117</v>
      </c>
      <c r="B20" s="244">
        <v>412104</v>
      </c>
      <c r="C20" s="245" t="s">
        <v>308</v>
      </c>
      <c r="D20" s="242">
        <v>42500</v>
      </c>
      <c r="E20" s="399">
        <f aca="true" t="shared" si="14" ref="E20:E27">F20</f>
        <v>0</v>
      </c>
      <c r="F20" s="242"/>
      <c r="G20" s="399">
        <f t="shared" si="9"/>
        <v>3520</v>
      </c>
      <c r="H20" s="242">
        <v>3520</v>
      </c>
      <c r="I20" s="404">
        <f t="shared" si="0"/>
        <v>7040</v>
      </c>
      <c r="J20" s="242">
        <v>3520</v>
      </c>
      <c r="K20" s="399">
        <f t="shared" si="10"/>
        <v>10560</v>
      </c>
      <c r="L20" s="242">
        <v>3520</v>
      </c>
      <c r="M20" s="399">
        <f t="shared" si="1"/>
        <v>14080</v>
      </c>
      <c r="N20" s="251">
        <v>3520</v>
      </c>
      <c r="O20" s="399">
        <f t="shared" si="2"/>
        <v>17600</v>
      </c>
      <c r="P20" s="242">
        <v>3520</v>
      </c>
      <c r="Q20" s="399">
        <f t="shared" si="3"/>
        <v>21120</v>
      </c>
      <c r="R20" s="251">
        <v>3520</v>
      </c>
      <c r="S20" s="399">
        <f t="shared" si="4"/>
        <v>24640</v>
      </c>
      <c r="T20" s="251">
        <v>3520</v>
      </c>
      <c r="U20" s="399">
        <f t="shared" si="5"/>
        <v>24640</v>
      </c>
      <c r="V20" s="252"/>
      <c r="W20" s="399">
        <f t="shared" si="6"/>
        <v>24640</v>
      </c>
      <c r="X20" s="252"/>
      <c r="Y20" s="399">
        <f t="shared" si="7"/>
        <v>24640</v>
      </c>
      <c r="Z20" s="252"/>
      <c r="AA20" s="399">
        <f t="shared" si="8"/>
        <v>24640</v>
      </c>
      <c r="AB20" s="252"/>
    </row>
    <row r="21" spans="1:28" ht="21">
      <c r="A21" s="525"/>
      <c r="B21" s="244">
        <v>412307</v>
      </c>
      <c r="C21" s="245" t="s">
        <v>83</v>
      </c>
      <c r="D21" s="242">
        <v>1700</v>
      </c>
      <c r="E21" s="399">
        <f t="shared" si="14"/>
        <v>213</v>
      </c>
      <c r="F21" s="242">
        <v>213</v>
      </c>
      <c r="G21" s="399">
        <f t="shared" si="9"/>
        <v>333</v>
      </c>
      <c r="H21" s="242">
        <v>120</v>
      </c>
      <c r="I21" s="404">
        <f t="shared" si="0"/>
        <v>373</v>
      </c>
      <c r="J21" s="242">
        <v>40</v>
      </c>
      <c r="K21" s="399">
        <f t="shared" si="10"/>
        <v>393</v>
      </c>
      <c r="L21" s="242">
        <v>20</v>
      </c>
      <c r="M21" s="399">
        <f t="shared" si="1"/>
        <v>516</v>
      </c>
      <c r="N21" s="242">
        <v>123</v>
      </c>
      <c r="O21" s="399">
        <f t="shared" si="2"/>
        <v>536</v>
      </c>
      <c r="P21" s="242">
        <v>20</v>
      </c>
      <c r="Q21" s="399">
        <f t="shared" si="3"/>
        <v>638</v>
      </c>
      <c r="R21" s="242">
        <v>102</v>
      </c>
      <c r="S21" s="399">
        <f t="shared" si="4"/>
        <v>718</v>
      </c>
      <c r="T21" s="242">
        <v>80</v>
      </c>
      <c r="U21" s="399">
        <f t="shared" si="5"/>
        <v>718</v>
      </c>
      <c r="V21" s="253"/>
      <c r="W21" s="399">
        <f t="shared" si="6"/>
        <v>718</v>
      </c>
      <c r="X21" s="253"/>
      <c r="Y21" s="399">
        <f t="shared" si="7"/>
        <v>718</v>
      </c>
      <c r="Z21" s="253"/>
      <c r="AA21" s="399">
        <f t="shared" si="8"/>
        <v>718</v>
      </c>
      <c r="AB21" s="253"/>
    </row>
    <row r="22" spans="1:28" ht="21">
      <c r="A22" s="525"/>
      <c r="B22" s="244">
        <v>412202</v>
      </c>
      <c r="C22" s="245" t="s">
        <v>84</v>
      </c>
      <c r="D22" s="242">
        <v>4100</v>
      </c>
      <c r="E22" s="399">
        <f t="shared" si="14"/>
        <v>0</v>
      </c>
      <c r="F22" s="242"/>
      <c r="G22" s="399">
        <f t="shared" si="9"/>
        <v>0</v>
      </c>
      <c r="H22" s="242"/>
      <c r="I22" s="404">
        <f t="shared" si="0"/>
        <v>1700</v>
      </c>
      <c r="J22" s="242">
        <v>1700</v>
      </c>
      <c r="K22" s="399">
        <f t="shared" si="10"/>
        <v>1700</v>
      </c>
      <c r="L22" s="242"/>
      <c r="M22" s="399">
        <f t="shared" si="1"/>
        <v>1700</v>
      </c>
      <c r="N22" s="242"/>
      <c r="O22" s="399">
        <f t="shared" si="2"/>
        <v>1700</v>
      </c>
      <c r="P22" s="242"/>
      <c r="Q22" s="399">
        <f t="shared" si="3"/>
        <v>1700</v>
      </c>
      <c r="R22" s="253"/>
      <c r="S22" s="399">
        <f t="shared" si="4"/>
        <v>1700</v>
      </c>
      <c r="T22" s="253"/>
      <c r="U22" s="399">
        <f t="shared" si="5"/>
        <v>1700</v>
      </c>
      <c r="V22" s="253"/>
      <c r="W22" s="399">
        <f t="shared" si="6"/>
        <v>1700</v>
      </c>
      <c r="X22" s="253"/>
      <c r="Y22" s="399">
        <f t="shared" si="7"/>
        <v>1700</v>
      </c>
      <c r="Z22" s="253"/>
      <c r="AA22" s="399">
        <f t="shared" si="8"/>
        <v>1700</v>
      </c>
      <c r="AB22" s="253"/>
    </row>
    <row r="23" spans="1:28" ht="21">
      <c r="A23" s="525"/>
      <c r="B23" s="244">
        <v>412210</v>
      </c>
      <c r="C23" s="245" t="s">
        <v>85</v>
      </c>
      <c r="D23" s="242">
        <v>500</v>
      </c>
      <c r="E23" s="399">
        <f t="shared" si="14"/>
        <v>7671.75</v>
      </c>
      <c r="F23" s="242">
        <v>7671.75</v>
      </c>
      <c r="G23" s="399">
        <f t="shared" si="9"/>
        <v>7671.75</v>
      </c>
      <c r="H23" s="242"/>
      <c r="I23" s="404">
        <f t="shared" si="0"/>
        <v>7671.75</v>
      </c>
      <c r="J23" s="242"/>
      <c r="K23" s="399">
        <f t="shared" si="10"/>
        <v>7671.75</v>
      </c>
      <c r="L23" s="242"/>
      <c r="M23" s="399">
        <f t="shared" si="1"/>
        <v>7671.75</v>
      </c>
      <c r="N23" s="242"/>
      <c r="O23" s="399">
        <f t="shared" si="2"/>
        <v>7771.75</v>
      </c>
      <c r="P23" s="242">
        <v>100</v>
      </c>
      <c r="Q23" s="399">
        <f t="shared" si="3"/>
        <v>7771.75</v>
      </c>
      <c r="R23" s="253"/>
      <c r="S23" s="399">
        <f t="shared" si="4"/>
        <v>7771.75</v>
      </c>
      <c r="T23" s="253"/>
      <c r="U23" s="399">
        <f t="shared" si="5"/>
        <v>7771.75</v>
      </c>
      <c r="V23" s="253"/>
      <c r="W23" s="399">
        <f t="shared" si="6"/>
        <v>7771.75</v>
      </c>
      <c r="X23" s="253"/>
      <c r="Y23" s="399">
        <f t="shared" si="7"/>
        <v>7771.75</v>
      </c>
      <c r="Z23" s="253"/>
      <c r="AA23" s="399">
        <f t="shared" si="8"/>
        <v>7771.75</v>
      </c>
      <c r="AB23" s="253"/>
    </row>
    <row r="24" spans="1:28" ht="21">
      <c r="A24" s="525"/>
      <c r="B24" s="244">
        <v>412128</v>
      </c>
      <c r="C24" s="245" t="s">
        <v>86</v>
      </c>
      <c r="D24" s="242">
        <v>1200</v>
      </c>
      <c r="E24" s="399">
        <f t="shared" si="14"/>
        <v>0</v>
      </c>
      <c r="F24" s="242"/>
      <c r="G24" s="399">
        <f t="shared" si="9"/>
        <v>120</v>
      </c>
      <c r="H24" s="242">
        <v>120</v>
      </c>
      <c r="I24" s="404">
        <f t="shared" si="0"/>
        <v>120</v>
      </c>
      <c r="J24" s="242"/>
      <c r="K24" s="399">
        <f t="shared" si="10"/>
        <v>120</v>
      </c>
      <c r="L24" s="242"/>
      <c r="M24" s="399">
        <f t="shared" si="1"/>
        <v>190</v>
      </c>
      <c r="N24" s="242">
        <v>70</v>
      </c>
      <c r="O24" s="399">
        <f t="shared" si="2"/>
        <v>340</v>
      </c>
      <c r="P24" s="242">
        <v>150</v>
      </c>
      <c r="Q24" s="399">
        <f t="shared" si="3"/>
        <v>340</v>
      </c>
      <c r="R24" s="253"/>
      <c r="S24" s="399">
        <f t="shared" si="4"/>
        <v>340</v>
      </c>
      <c r="T24" s="253"/>
      <c r="U24" s="399">
        <f t="shared" si="5"/>
        <v>340</v>
      </c>
      <c r="V24" s="253"/>
      <c r="W24" s="399">
        <f t="shared" si="6"/>
        <v>340</v>
      </c>
      <c r="X24" s="253"/>
      <c r="Y24" s="399">
        <f t="shared" si="7"/>
        <v>340</v>
      </c>
      <c r="Z24" s="253"/>
      <c r="AA24" s="399">
        <f t="shared" si="8"/>
        <v>340</v>
      </c>
      <c r="AB24" s="253"/>
    </row>
    <row r="25" spans="1:28" ht="21">
      <c r="A25" s="525"/>
      <c r="B25" s="244">
        <v>412199</v>
      </c>
      <c r="C25" s="245" t="s">
        <v>268</v>
      </c>
      <c r="D25" s="242">
        <v>300</v>
      </c>
      <c r="E25" s="399">
        <f t="shared" si="14"/>
        <v>0</v>
      </c>
      <c r="F25" s="242"/>
      <c r="G25" s="399">
        <f t="shared" si="9"/>
        <v>0</v>
      </c>
      <c r="H25" s="242"/>
      <c r="I25" s="404">
        <f t="shared" si="0"/>
        <v>0</v>
      </c>
      <c r="J25" s="242"/>
      <c r="K25" s="399">
        <f t="shared" si="10"/>
        <v>0</v>
      </c>
      <c r="L25" s="242"/>
      <c r="M25" s="399">
        <f t="shared" si="1"/>
        <v>0</v>
      </c>
      <c r="N25" s="253"/>
      <c r="O25" s="399">
        <f t="shared" si="2"/>
        <v>0</v>
      </c>
      <c r="P25" s="253"/>
      <c r="Q25" s="399">
        <f t="shared" si="3"/>
        <v>0</v>
      </c>
      <c r="R25" s="253"/>
      <c r="S25" s="399">
        <f t="shared" si="4"/>
        <v>0</v>
      </c>
      <c r="T25" s="253"/>
      <c r="U25" s="399">
        <f t="shared" si="5"/>
        <v>0</v>
      </c>
      <c r="V25" s="253"/>
      <c r="W25" s="399">
        <f t="shared" si="6"/>
        <v>0</v>
      </c>
      <c r="X25" s="253"/>
      <c r="Y25" s="399">
        <f t="shared" si="7"/>
        <v>0</v>
      </c>
      <c r="Z25" s="253"/>
      <c r="AA25" s="399">
        <f t="shared" si="8"/>
        <v>0</v>
      </c>
      <c r="AB25" s="253"/>
    </row>
    <row r="26" spans="1:28" ht="21">
      <c r="A26" s="525"/>
      <c r="B26" s="244">
        <v>412302</v>
      </c>
      <c r="C26" s="245" t="s">
        <v>269</v>
      </c>
      <c r="D26" s="242">
        <v>5000</v>
      </c>
      <c r="E26" s="399">
        <f>F26</f>
        <v>0</v>
      </c>
      <c r="F26" s="468"/>
      <c r="G26" s="399">
        <f>E26+H26</f>
        <v>0</v>
      </c>
      <c r="H26" s="243"/>
      <c r="I26" s="404">
        <f t="shared" si="0"/>
        <v>0</v>
      </c>
      <c r="J26" s="242"/>
      <c r="K26" s="399">
        <f t="shared" si="10"/>
        <v>0</v>
      </c>
      <c r="L26" s="245"/>
      <c r="M26" s="399">
        <f t="shared" si="1"/>
        <v>0</v>
      </c>
      <c r="N26" s="253"/>
      <c r="O26" s="399">
        <f t="shared" si="2"/>
        <v>0</v>
      </c>
      <c r="P26" s="253"/>
      <c r="Q26" s="399">
        <f t="shared" si="3"/>
        <v>0</v>
      </c>
      <c r="R26" s="253"/>
      <c r="S26" s="399">
        <f t="shared" si="4"/>
        <v>0</v>
      </c>
      <c r="T26" s="253"/>
      <c r="U26" s="399">
        <f t="shared" si="5"/>
        <v>0</v>
      </c>
      <c r="V26" s="253"/>
      <c r="W26" s="399">
        <f t="shared" si="6"/>
        <v>0</v>
      </c>
      <c r="X26" s="253"/>
      <c r="Y26" s="399">
        <f t="shared" si="7"/>
        <v>0</v>
      </c>
      <c r="Z26" s="253"/>
      <c r="AA26" s="399">
        <f t="shared" si="8"/>
        <v>0</v>
      </c>
      <c r="AB26" s="253"/>
    </row>
    <row r="27" spans="1:28" ht="21">
      <c r="A27" s="526"/>
      <c r="B27" s="244">
        <v>412399</v>
      </c>
      <c r="C27" s="245" t="s">
        <v>309</v>
      </c>
      <c r="D27" s="242"/>
      <c r="E27" s="399">
        <f t="shared" si="14"/>
        <v>0</v>
      </c>
      <c r="F27" s="242"/>
      <c r="G27" s="400">
        <f t="shared" si="9"/>
        <v>0</v>
      </c>
      <c r="H27" s="242"/>
      <c r="I27" s="404">
        <f t="shared" si="0"/>
        <v>0</v>
      </c>
      <c r="J27" s="242"/>
      <c r="K27" s="399">
        <f t="shared" si="10"/>
        <v>100</v>
      </c>
      <c r="L27" s="242">
        <v>100</v>
      </c>
      <c r="M27" s="400">
        <f t="shared" si="1"/>
        <v>100</v>
      </c>
      <c r="N27" s="254"/>
      <c r="O27" s="400">
        <f t="shared" si="2"/>
        <v>100</v>
      </c>
      <c r="P27" s="254"/>
      <c r="Q27" s="400">
        <f t="shared" si="3"/>
        <v>100</v>
      </c>
      <c r="R27" s="254"/>
      <c r="S27" s="400">
        <f t="shared" si="4"/>
        <v>100</v>
      </c>
      <c r="T27" s="254"/>
      <c r="U27" s="400">
        <f t="shared" si="5"/>
        <v>100</v>
      </c>
      <c r="V27" s="254"/>
      <c r="W27" s="400">
        <f t="shared" si="6"/>
        <v>100</v>
      </c>
      <c r="X27" s="254"/>
      <c r="Y27" s="400">
        <f t="shared" si="7"/>
        <v>100</v>
      </c>
      <c r="Z27" s="254"/>
      <c r="AA27" s="400">
        <f t="shared" si="8"/>
        <v>100</v>
      </c>
      <c r="AB27" s="254"/>
    </row>
    <row r="28" spans="1:28" s="453" customFormat="1" ht="27.75" customHeight="1" thickBot="1">
      <c r="A28" s="469"/>
      <c r="B28" s="469"/>
      <c r="C28" s="469" t="s">
        <v>364</v>
      </c>
      <c r="D28" s="343">
        <f>SUM(D20:D27)</f>
        <v>55300</v>
      </c>
      <c r="E28" s="343">
        <f aca="true" t="shared" si="15" ref="E28:L28">SUM(E20:E27)</f>
        <v>7884.75</v>
      </c>
      <c r="F28" s="343">
        <f t="shared" si="15"/>
        <v>7884.75</v>
      </c>
      <c r="G28" s="405">
        <f t="shared" si="9"/>
        <v>11644.75</v>
      </c>
      <c r="H28" s="343">
        <f t="shared" si="15"/>
        <v>3760</v>
      </c>
      <c r="I28" s="405">
        <f t="shared" si="0"/>
        <v>16904.75</v>
      </c>
      <c r="J28" s="343">
        <f t="shared" si="15"/>
        <v>5260</v>
      </c>
      <c r="K28" s="405">
        <f t="shared" si="10"/>
        <v>20544.75</v>
      </c>
      <c r="L28" s="343">
        <f t="shared" si="15"/>
        <v>3640</v>
      </c>
      <c r="M28" s="405">
        <f t="shared" si="1"/>
        <v>24257.75</v>
      </c>
      <c r="N28" s="405">
        <f>SUM(N20:N27)</f>
        <v>3713</v>
      </c>
      <c r="O28" s="343">
        <f t="shared" si="2"/>
        <v>28047.75</v>
      </c>
      <c r="P28" s="343">
        <f>SUM(P20:P27)</f>
        <v>3790</v>
      </c>
      <c r="Q28" s="405">
        <f t="shared" si="3"/>
        <v>31669.75</v>
      </c>
      <c r="R28" s="405">
        <f>SUM(R20:R27)</f>
        <v>3622</v>
      </c>
      <c r="S28" s="405">
        <f t="shared" si="4"/>
        <v>35269.75</v>
      </c>
      <c r="T28" s="405">
        <f>SUM(T20:T27)</f>
        <v>3600</v>
      </c>
      <c r="U28" s="405">
        <f t="shared" si="5"/>
        <v>35269.75</v>
      </c>
      <c r="V28" s="405">
        <f>SUM(V20:V27)</f>
        <v>0</v>
      </c>
      <c r="W28" s="405">
        <f t="shared" si="6"/>
        <v>35269.75</v>
      </c>
      <c r="X28" s="405">
        <f>SUM(X20:X27)</f>
        <v>0</v>
      </c>
      <c r="Y28" s="405">
        <f t="shared" si="7"/>
        <v>35269.75</v>
      </c>
      <c r="Z28" s="405">
        <f>SUM(Z20:Z27)</f>
        <v>0</v>
      </c>
      <c r="AA28" s="405">
        <f t="shared" si="8"/>
        <v>35269.75</v>
      </c>
      <c r="AB28" s="405">
        <f>SUM(AB20:AB27)</f>
        <v>0</v>
      </c>
    </row>
    <row r="29" spans="1:28" ht="21.75" thickTop="1">
      <c r="A29" s="249" t="s">
        <v>96</v>
      </c>
      <c r="B29" s="249">
        <v>412003</v>
      </c>
      <c r="C29" s="250" t="s">
        <v>88</v>
      </c>
      <c r="D29" s="251">
        <v>34300</v>
      </c>
      <c r="E29" s="401">
        <f>F29</f>
        <v>50830.12</v>
      </c>
      <c r="F29" s="242">
        <v>50830.12</v>
      </c>
      <c r="G29" s="399">
        <f t="shared" si="9"/>
        <v>50830.12</v>
      </c>
      <c r="H29" s="242"/>
      <c r="I29" s="404">
        <f t="shared" si="0"/>
        <v>50830.12</v>
      </c>
      <c r="J29" s="248"/>
      <c r="K29" s="399">
        <f t="shared" si="10"/>
        <v>50830.12</v>
      </c>
      <c r="L29" s="242"/>
      <c r="M29" s="456">
        <v>50830.12</v>
      </c>
      <c r="N29" s="512">
        <f>SUM(M29)</f>
        <v>50830.12</v>
      </c>
      <c r="O29" s="456">
        <f t="shared" si="2"/>
        <v>50830.12</v>
      </c>
      <c r="P29" s="255"/>
      <c r="Q29" s="456">
        <f t="shared" si="3"/>
        <v>85235.71</v>
      </c>
      <c r="R29" s="512">
        <f>36005.05-1599.46</f>
        <v>34405.590000000004</v>
      </c>
      <c r="S29" s="456">
        <f t="shared" si="4"/>
        <v>85235.71</v>
      </c>
      <c r="T29" s="255"/>
      <c r="U29" s="456">
        <f t="shared" si="5"/>
        <v>85235.71</v>
      </c>
      <c r="V29" s="255"/>
      <c r="W29" s="456">
        <f t="shared" si="6"/>
        <v>85235.71</v>
      </c>
      <c r="X29" s="255"/>
      <c r="Y29" s="456">
        <f t="shared" si="7"/>
        <v>85235.71</v>
      </c>
      <c r="Z29" s="255"/>
      <c r="AA29" s="456">
        <f t="shared" si="8"/>
        <v>85235.71</v>
      </c>
      <c r="AB29" s="255"/>
    </row>
    <row r="30" spans="1:28" s="453" customFormat="1" ht="26.25" customHeight="1" thickBot="1">
      <c r="A30" s="469"/>
      <c r="B30" s="469"/>
      <c r="C30" s="469" t="s">
        <v>365</v>
      </c>
      <c r="D30" s="343">
        <f>SUM(D29)</f>
        <v>34300</v>
      </c>
      <c r="E30" s="343">
        <f aca="true" t="shared" si="16" ref="E30:L30">SUM(E29)</f>
        <v>50830.12</v>
      </c>
      <c r="F30" s="343">
        <f t="shared" si="16"/>
        <v>50830.12</v>
      </c>
      <c r="G30" s="343">
        <f t="shared" si="9"/>
        <v>50830.12</v>
      </c>
      <c r="H30" s="343">
        <f t="shared" si="16"/>
        <v>0</v>
      </c>
      <c r="I30" s="405">
        <f t="shared" si="0"/>
        <v>50830.12</v>
      </c>
      <c r="J30" s="343">
        <f t="shared" si="16"/>
        <v>0</v>
      </c>
      <c r="K30" s="405">
        <f t="shared" si="10"/>
        <v>50830.12</v>
      </c>
      <c r="L30" s="343">
        <f t="shared" si="16"/>
        <v>0</v>
      </c>
      <c r="M30" s="405">
        <f t="shared" si="1"/>
        <v>50830.12</v>
      </c>
      <c r="N30" s="405">
        <f>SUM(M30)</f>
        <v>0</v>
      </c>
      <c r="O30" s="343">
        <v>50830.12</v>
      </c>
      <c r="P30" s="343">
        <f>SUM(P29)</f>
        <v>0</v>
      </c>
      <c r="Q30" s="405">
        <f t="shared" si="3"/>
        <v>85235.71</v>
      </c>
      <c r="R30" s="405">
        <f>SUM(R29)</f>
        <v>34405.590000000004</v>
      </c>
      <c r="S30" s="405">
        <f t="shared" si="4"/>
        <v>85235.71</v>
      </c>
      <c r="T30" s="405">
        <f>SUM(T29)</f>
        <v>0</v>
      </c>
      <c r="U30" s="405">
        <f t="shared" si="5"/>
        <v>85235.71</v>
      </c>
      <c r="V30" s="405">
        <f>SUM(V29)</f>
        <v>0</v>
      </c>
      <c r="W30" s="405">
        <f t="shared" si="6"/>
        <v>85235.71</v>
      </c>
      <c r="X30" s="405">
        <f>SUM(X29)</f>
        <v>0</v>
      </c>
      <c r="Y30" s="405">
        <f t="shared" si="7"/>
        <v>85235.71</v>
      </c>
      <c r="Z30" s="405">
        <f>SUM(Z29)</f>
        <v>0</v>
      </c>
      <c r="AA30" s="405">
        <f t="shared" si="8"/>
        <v>85235.71</v>
      </c>
      <c r="AB30" s="405">
        <f>SUM(AB29)</f>
        <v>0</v>
      </c>
    </row>
    <row r="31" spans="1:28" s="453" customFormat="1" ht="25.5" customHeight="1" thickBot="1" thickTop="1">
      <c r="A31" s="474" t="s">
        <v>97</v>
      </c>
      <c r="B31" s="476">
        <v>414006</v>
      </c>
      <c r="C31" s="475" t="s">
        <v>367</v>
      </c>
      <c r="D31" s="402">
        <v>21000</v>
      </c>
      <c r="E31" s="402">
        <f>F31</f>
        <v>0</v>
      </c>
      <c r="F31" s="402"/>
      <c r="G31" s="402">
        <f t="shared" si="9"/>
        <v>0</v>
      </c>
      <c r="H31" s="402"/>
      <c r="I31" s="472">
        <f t="shared" si="0"/>
        <v>0</v>
      </c>
      <c r="J31" s="402"/>
      <c r="K31" s="472">
        <f t="shared" si="10"/>
        <v>738</v>
      </c>
      <c r="L31" s="402">
        <v>738</v>
      </c>
      <c r="M31" s="405">
        <f t="shared" si="1"/>
        <v>23009</v>
      </c>
      <c r="N31" s="402">
        <v>22271</v>
      </c>
      <c r="O31" s="343">
        <f t="shared" si="2"/>
        <v>48200</v>
      </c>
      <c r="P31" s="402">
        <v>25191</v>
      </c>
      <c r="Q31" s="405">
        <f t="shared" si="3"/>
        <v>78733</v>
      </c>
      <c r="R31" s="402">
        <v>30533</v>
      </c>
      <c r="S31" s="405">
        <f t="shared" si="4"/>
        <v>78733</v>
      </c>
      <c r="T31" s="402"/>
      <c r="U31" s="405">
        <f t="shared" si="5"/>
        <v>78733</v>
      </c>
      <c r="V31" s="402"/>
      <c r="W31" s="405">
        <f t="shared" si="6"/>
        <v>78733</v>
      </c>
      <c r="X31" s="402"/>
      <c r="Y31" s="405">
        <f t="shared" si="7"/>
        <v>78733</v>
      </c>
      <c r="Z31" s="402"/>
      <c r="AA31" s="405">
        <f t="shared" si="8"/>
        <v>78733</v>
      </c>
      <c r="AB31" s="402"/>
    </row>
    <row r="32" spans="1:28" ht="21.75" thickTop="1">
      <c r="A32" s="527" t="s">
        <v>98</v>
      </c>
      <c r="B32" s="244">
        <v>415004</v>
      </c>
      <c r="C32" s="245" t="s">
        <v>90</v>
      </c>
      <c r="D32" s="242">
        <v>25000</v>
      </c>
      <c r="E32" s="399">
        <f>F32</f>
        <v>0</v>
      </c>
      <c r="F32" s="242"/>
      <c r="G32" s="399">
        <f t="shared" si="9"/>
        <v>0</v>
      </c>
      <c r="H32" s="242"/>
      <c r="I32" s="404">
        <f t="shared" si="0"/>
        <v>0</v>
      </c>
      <c r="J32" s="242"/>
      <c r="K32" s="399">
        <f t="shared" si="10"/>
        <v>0</v>
      </c>
      <c r="L32" s="242"/>
      <c r="M32" s="401">
        <f t="shared" si="1"/>
        <v>0</v>
      </c>
      <c r="N32" s="252"/>
      <c r="O32" s="399">
        <f t="shared" si="2"/>
        <v>0</v>
      </c>
      <c r="P32" s="252"/>
      <c r="Q32" s="401">
        <f t="shared" si="3"/>
        <v>0</v>
      </c>
      <c r="R32" s="252"/>
      <c r="S32" s="401">
        <f t="shared" si="4"/>
        <v>0</v>
      </c>
      <c r="T32" s="252"/>
      <c r="U32" s="401">
        <f t="shared" si="5"/>
        <v>0</v>
      </c>
      <c r="V32" s="252"/>
      <c r="W32" s="401">
        <f t="shared" si="6"/>
        <v>0</v>
      </c>
      <c r="X32" s="252"/>
      <c r="Y32" s="401">
        <f t="shared" si="7"/>
        <v>0</v>
      </c>
      <c r="Z32" s="252"/>
      <c r="AA32" s="401">
        <f t="shared" si="8"/>
        <v>0</v>
      </c>
      <c r="AB32" s="252"/>
    </row>
    <row r="33" spans="1:28" ht="21">
      <c r="A33" s="528"/>
      <c r="B33" s="244">
        <v>415999</v>
      </c>
      <c r="C33" s="245" t="s">
        <v>91</v>
      </c>
      <c r="D33" s="242">
        <v>12500</v>
      </c>
      <c r="E33" s="399">
        <f>F33</f>
        <v>10</v>
      </c>
      <c r="F33" s="242">
        <v>10</v>
      </c>
      <c r="G33" s="400">
        <f t="shared" si="9"/>
        <v>10</v>
      </c>
      <c r="H33" s="242"/>
      <c r="I33" s="404">
        <f t="shared" si="0"/>
        <v>10</v>
      </c>
      <c r="J33" s="242"/>
      <c r="K33" s="399">
        <f t="shared" si="10"/>
        <v>110</v>
      </c>
      <c r="L33" s="242">
        <v>100</v>
      </c>
      <c r="M33" s="400">
        <f t="shared" si="1"/>
        <v>450</v>
      </c>
      <c r="N33" s="242">
        <v>340</v>
      </c>
      <c r="O33" s="400">
        <f t="shared" si="2"/>
        <v>450</v>
      </c>
      <c r="P33" s="253"/>
      <c r="Q33" s="400">
        <f t="shared" si="3"/>
        <v>450</v>
      </c>
      <c r="R33" s="253"/>
      <c r="S33" s="400">
        <f t="shared" si="4"/>
        <v>460</v>
      </c>
      <c r="T33" s="242">
        <v>10</v>
      </c>
      <c r="U33" s="400">
        <f t="shared" si="5"/>
        <v>460</v>
      </c>
      <c r="V33" s="253"/>
      <c r="W33" s="400">
        <f t="shared" si="6"/>
        <v>460</v>
      </c>
      <c r="X33" s="253"/>
      <c r="Y33" s="400">
        <f t="shared" si="7"/>
        <v>460</v>
      </c>
      <c r="Z33" s="253"/>
      <c r="AA33" s="400">
        <f t="shared" si="8"/>
        <v>460</v>
      </c>
      <c r="AB33" s="253"/>
    </row>
    <row r="34" spans="1:28" s="453" customFormat="1" ht="29.25" customHeight="1" thickBot="1">
      <c r="A34" s="469"/>
      <c r="B34" s="469"/>
      <c r="C34" s="469" t="s">
        <v>366</v>
      </c>
      <c r="D34" s="343">
        <f>SUM(D32:D33)</f>
        <v>37500</v>
      </c>
      <c r="E34" s="343">
        <f aca="true" t="shared" si="17" ref="E34:L34">SUM(E32:E33)</f>
        <v>10</v>
      </c>
      <c r="F34" s="343">
        <f t="shared" si="17"/>
        <v>10</v>
      </c>
      <c r="G34" s="405">
        <f t="shared" si="9"/>
        <v>10</v>
      </c>
      <c r="H34" s="343">
        <f t="shared" si="17"/>
        <v>0</v>
      </c>
      <c r="I34" s="405">
        <f t="shared" si="0"/>
        <v>10</v>
      </c>
      <c r="J34" s="343">
        <f t="shared" si="17"/>
        <v>0</v>
      </c>
      <c r="K34" s="405">
        <f t="shared" si="10"/>
        <v>110</v>
      </c>
      <c r="L34" s="343">
        <f t="shared" si="17"/>
        <v>100</v>
      </c>
      <c r="M34" s="405">
        <f t="shared" si="1"/>
        <v>450</v>
      </c>
      <c r="N34" s="405">
        <v>340</v>
      </c>
      <c r="O34" s="343">
        <f t="shared" si="2"/>
        <v>450</v>
      </c>
      <c r="P34" s="343">
        <f>SUM(P32:P33)</f>
        <v>0</v>
      </c>
      <c r="Q34" s="405">
        <f t="shared" si="3"/>
        <v>450</v>
      </c>
      <c r="R34" s="343">
        <f>SUM(R32:R33)</f>
        <v>0</v>
      </c>
      <c r="S34" s="405">
        <f t="shared" si="4"/>
        <v>460</v>
      </c>
      <c r="T34" s="343">
        <f>SUM(T32:T33)</f>
        <v>10</v>
      </c>
      <c r="U34" s="405">
        <f t="shared" si="5"/>
        <v>460</v>
      </c>
      <c r="V34" s="343">
        <f>SUM(V32:V33)</f>
        <v>0</v>
      </c>
      <c r="W34" s="405">
        <f t="shared" si="6"/>
        <v>460</v>
      </c>
      <c r="X34" s="343">
        <f>SUM(X32:X33)</f>
        <v>0</v>
      </c>
      <c r="Y34" s="405">
        <f t="shared" si="7"/>
        <v>460</v>
      </c>
      <c r="Z34" s="343">
        <f>SUM(Z32:Z33)</f>
        <v>0</v>
      </c>
      <c r="AA34" s="405">
        <f t="shared" si="8"/>
        <v>460</v>
      </c>
      <c r="AB34" s="343">
        <f>SUM(AB32:AB33)</f>
        <v>0</v>
      </c>
    </row>
    <row r="35" spans="1:28" ht="29.25" customHeight="1" thickBot="1" thickTop="1">
      <c r="A35" s="496" t="s">
        <v>99</v>
      </c>
      <c r="B35" s="496">
        <v>431002</v>
      </c>
      <c r="C35" s="497" t="s">
        <v>383</v>
      </c>
      <c r="D35" s="498">
        <v>4883500</v>
      </c>
      <c r="E35" s="498">
        <f>F35</f>
        <v>0</v>
      </c>
      <c r="F35" s="498"/>
      <c r="G35" s="498">
        <f t="shared" si="9"/>
        <v>1056188.35</v>
      </c>
      <c r="H35" s="498">
        <v>1056188.35</v>
      </c>
      <c r="I35" s="499">
        <f t="shared" si="0"/>
        <v>1056188.35</v>
      </c>
      <c r="J35" s="498"/>
      <c r="K35" s="498">
        <f t="shared" si="10"/>
        <v>1056188.35</v>
      </c>
      <c r="L35" s="498"/>
      <c r="M35" s="500">
        <f t="shared" si="1"/>
        <v>1056188.35</v>
      </c>
      <c r="N35" s="501"/>
      <c r="O35" s="501">
        <f t="shared" si="2"/>
        <v>5019479.35</v>
      </c>
      <c r="P35" s="501">
        <v>3963291</v>
      </c>
      <c r="Q35" s="500">
        <f t="shared" si="3"/>
        <v>5019479.35</v>
      </c>
      <c r="R35" s="501">
        <v>0</v>
      </c>
      <c r="S35" s="500">
        <f t="shared" si="4"/>
        <v>5019479.35</v>
      </c>
      <c r="T35" s="501">
        <v>0</v>
      </c>
      <c r="U35" s="500">
        <f t="shared" si="5"/>
        <v>5019479.35</v>
      </c>
      <c r="V35" s="501">
        <v>0</v>
      </c>
      <c r="W35" s="500">
        <f t="shared" si="6"/>
        <v>5019479.35</v>
      </c>
      <c r="X35" s="501">
        <v>0</v>
      </c>
      <c r="Y35" s="500">
        <f t="shared" si="7"/>
        <v>5019479.35</v>
      </c>
      <c r="Z35" s="501">
        <v>0</v>
      </c>
      <c r="AA35" s="500">
        <f t="shared" si="8"/>
        <v>5019479.35</v>
      </c>
      <c r="AB35" s="501">
        <v>0</v>
      </c>
    </row>
    <row r="36" spans="1:28" s="453" customFormat="1" ht="34.5" customHeight="1" thickBot="1" thickTop="1">
      <c r="A36" s="487"/>
      <c r="B36" s="487"/>
      <c r="C36" s="487" t="s">
        <v>385</v>
      </c>
      <c r="D36" s="495">
        <f aca="true" t="shared" si="18" ref="D36:L36">D8+D19+D28+D30+D31+D34+D35</f>
        <v>15496000</v>
      </c>
      <c r="E36" s="495">
        <f t="shared" si="18"/>
        <v>442251.18</v>
      </c>
      <c r="F36" s="495">
        <f t="shared" si="18"/>
        <v>442251.18</v>
      </c>
      <c r="G36" s="495">
        <f t="shared" si="18"/>
        <v>2634739.33</v>
      </c>
      <c r="H36" s="495">
        <f t="shared" si="18"/>
        <v>2192488.1500000004</v>
      </c>
      <c r="I36" s="495">
        <f t="shared" si="18"/>
        <v>3127442.21</v>
      </c>
      <c r="J36" s="495">
        <f t="shared" si="18"/>
        <v>492702.88</v>
      </c>
      <c r="K36" s="495">
        <f t="shared" si="18"/>
        <v>4819344.34</v>
      </c>
      <c r="L36" s="495">
        <f t="shared" si="18"/>
        <v>1691902.13</v>
      </c>
      <c r="M36" s="495">
        <v>5764911.73</v>
      </c>
      <c r="N36" s="495">
        <f aca="true" t="shared" si="19" ref="N36:AB36">N8+N19+N28+N30+N31+N34+N35</f>
        <v>2192488.1500000004</v>
      </c>
      <c r="O36" s="495">
        <f t="shared" si="19"/>
        <v>10750896.209999999</v>
      </c>
      <c r="P36" s="495">
        <f t="shared" si="19"/>
        <v>4985984.48</v>
      </c>
      <c r="Q36" s="495">
        <f t="shared" si="19"/>
        <v>10847234.799999999</v>
      </c>
      <c r="R36" s="495">
        <f t="shared" si="19"/>
        <v>96338.59</v>
      </c>
      <c r="S36" s="495">
        <f t="shared" si="19"/>
        <v>13764004.819999998</v>
      </c>
      <c r="T36" s="495">
        <f t="shared" si="19"/>
        <v>2916770.02</v>
      </c>
      <c r="U36" s="495">
        <f t="shared" si="19"/>
        <v>13764004.819999998</v>
      </c>
      <c r="V36" s="495">
        <f t="shared" si="19"/>
        <v>0</v>
      </c>
      <c r="W36" s="495">
        <f t="shared" si="19"/>
        <v>13764004.819999998</v>
      </c>
      <c r="X36" s="495">
        <f t="shared" si="19"/>
        <v>0</v>
      </c>
      <c r="Y36" s="495">
        <f t="shared" si="19"/>
        <v>13764004.819999998</v>
      </c>
      <c r="Z36" s="495">
        <f t="shared" si="19"/>
        <v>0</v>
      </c>
      <c r="AA36" s="495">
        <f t="shared" si="19"/>
        <v>13764004.819999998</v>
      </c>
      <c r="AB36" s="495">
        <f t="shared" si="19"/>
        <v>0</v>
      </c>
    </row>
    <row r="37" spans="1:28" ht="21">
      <c r="A37" s="534" t="s">
        <v>53</v>
      </c>
      <c r="B37" s="502">
        <v>441000</v>
      </c>
      <c r="C37" s="503" t="s">
        <v>93</v>
      </c>
      <c r="D37" s="504"/>
      <c r="E37" s="505">
        <f>F37</f>
        <v>0</v>
      </c>
      <c r="F37" s="504"/>
      <c r="G37" s="505">
        <f t="shared" si="9"/>
        <v>0</v>
      </c>
      <c r="H37" s="504"/>
      <c r="I37" s="506">
        <f>G37+J37</f>
        <v>0</v>
      </c>
      <c r="J37" s="504"/>
      <c r="K37" s="505">
        <f t="shared" si="10"/>
        <v>0</v>
      </c>
      <c r="L37" s="504"/>
      <c r="M37" s="507"/>
      <c r="N37" s="508"/>
      <c r="O37" s="507"/>
      <c r="P37" s="508"/>
      <c r="Q37" s="507"/>
      <c r="R37" s="508"/>
      <c r="S37" s="507"/>
      <c r="T37" s="508"/>
      <c r="U37" s="507"/>
      <c r="V37" s="508"/>
      <c r="W37" s="507"/>
      <c r="X37" s="508"/>
      <c r="Y37" s="507"/>
      <c r="Z37" s="508"/>
      <c r="AA37" s="507"/>
      <c r="AB37" s="508"/>
    </row>
    <row r="38" spans="1:28" ht="21.75" thickBot="1">
      <c r="A38" s="535"/>
      <c r="B38" s="476">
        <v>441002</v>
      </c>
      <c r="C38" s="475" t="s">
        <v>94</v>
      </c>
      <c r="D38" s="509"/>
      <c r="E38" s="472">
        <f>F38</f>
        <v>0</v>
      </c>
      <c r="F38" s="509"/>
      <c r="G38" s="472">
        <f t="shared" si="9"/>
        <v>2974500</v>
      </c>
      <c r="H38" s="509">
        <v>2974500</v>
      </c>
      <c r="I38" s="510">
        <f>G38+J38</f>
        <v>2974500</v>
      </c>
      <c r="J38" s="509"/>
      <c r="K38" s="472">
        <f t="shared" si="10"/>
        <v>2975500</v>
      </c>
      <c r="L38" s="509">
        <v>1000</v>
      </c>
      <c r="M38" s="511">
        <f>K38+N38</f>
        <v>3955299</v>
      </c>
      <c r="N38" s="509">
        <v>979799</v>
      </c>
      <c r="O38" s="511">
        <f>M38+P38</f>
        <v>4541499</v>
      </c>
      <c r="P38" s="509">
        <v>586200</v>
      </c>
      <c r="Q38" s="511">
        <f>O38+R38</f>
        <v>4541499</v>
      </c>
      <c r="R38" s="509">
        <v>0</v>
      </c>
      <c r="S38" s="511">
        <f>Q38+T38</f>
        <v>4541499</v>
      </c>
      <c r="T38" s="509">
        <v>0</v>
      </c>
      <c r="U38" s="511">
        <f>S38+V38</f>
        <v>4541499</v>
      </c>
      <c r="V38" s="470">
        <v>0</v>
      </c>
      <c r="W38" s="511">
        <f>U38+X38</f>
        <v>4541499</v>
      </c>
      <c r="X38" s="470">
        <v>0</v>
      </c>
      <c r="Y38" s="511">
        <f>W38+Z38</f>
        <v>4541499</v>
      </c>
      <c r="Z38" s="470">
        <v>0</v>
      </c>
      <c r="AA38" s="511">
        <f>Y38+AB38</f>
        <v>4541499</v>
      </c>
      <c r="AB38" s="470">
        <v>0</v>
      </c>
    </row>
    <row r="39" spans="1:28" s="453" customFormat="1" ht="34.5" customHeight="1" thickBot="1" thickTop="1">
      <c r="A39" s="530" t="s">
        <v>384</v>
      </c>
      <c r="B39" s="531"/>
      <c r="C39" s="532"/>
      <c r="D39" s="495">
        <f>D36+D37+D38</f>
        <v>15496000</v>
      </c>
      <c r="E39" s="495">
        <f>E36+E37+E38</f>
        <v>442251.18</v>
      </c>
      <c r="F39" s="495">
        <f>F36+F37+F38</f>
        <v>442251.18</v>
      </c>
      <c r="G39" s="495">
        <f t="shared" si="9"/>
        <v>5609239.33</v>
      </c>
      <c r="H39" s="495">
        <f>H36+H37+H38</f>
        <v>5166988.15</v>
      </c>
      <c r="I39" s="495">
        <f>I36+I37+I38</f>
        <v>6101942.21</v>
      </c>
      <c r="J39" s="495">
        <f>J36+J37+J38</f>
        <v>492702.88</v>
      </c>
      <c r="K39" s="495">
        <f aca="true" t="shared" si="20" ref="K39:R39">K36+K37+K38</f>
        <v>7794844.34</v>
      </c>
      <c r="L39" s="495">
        <f t="shared" si="20"/>
        <v>1692902.13</v>
      </c>
      <c r="M39" s="495">
        <f t="shared" si="20"/>
        <v>9720210.73</v>
      </c>
      <c r="N39" s="495">
        <f t="shared" si="20"/>
        <v>5166988.15</v>
      </c>
      <c r="O39" s="495">
        <f t="shared" si="20"/>
        <v>15292395.209999999</v>
      </c>
      <c r="P39" s="495">
        <f t="shared" si="20"/>
        <v>5572184.48</v>
      </c>
      <c r="Q39" s="495">
        <f t="shared" si="20"/>
        <v>15388733.799999999</v>
      </c>
      <c r="R39" s="495">
        <f t="shared" si="20"/>
        <v>96338.59</v>
      </c>
      <c r="S39" s="495">
        <f aca="true" t="shared" si="21" ref="S39:AB39">S36+S37+S38</f>
        <v>18305503.82</v>
      </c>
      <c r="T39" s="495">
        <f t="shared" si="21"/>
        <v>2916770.02</v>
      </c>
      <c r="U39" s="495">
        <f t="shared" si="21"/>
        <v>18305503.82</v>
      </c>
      <c r="V39" s="495">
        <f t="shared" si="21"/>
        <v>0</v>
      </c>
      <c r="W39" s="495">
        <f t="shared" si="21"/>
        <v>18305503.82</v>
      </c>
      <c r="X39" s="495">
        <f t="shared" si="21"/>
        <v>0</v>
      </c>
      <c r="Y39" s="495">
        <f t="shared" si="21"/>
        <v>18305503.82</v>
      </c>
      <c r="Z39" s="495">
        <f t="shared" si="21"/>
        <v>0</v>
      </c>
      <c r="AA39" s="495">
        <f t="shared" si="21"/>
        <v>18305503.82</v>
      </c>
      <c r="AB39" s="495">
        <f t="shared" si="21"/>
        <v>0</v>
      </c>
    </row>
    <row r="40" spans="5:27" ht="21">
      <c r="E40" s="258"/>
      <c r="G40" s="258"/>
      <c r="I40" s="258"/>
      <c r="K40" s="258"/>
      <c r="M40" s="259"/>
      <c r="O40" s="259"/>
      <c r="Q40" s="259"/>
      <c r="S40" s="259"/>
      <c r="U40" s="259"/>
      <c r="W40" s="259"/>
      <c r="Y40" s="259"/>
      <c r="AA40" s="259"/>
    </row>
    <row r="41" spans="5:27" ht="21">
      <c r="E41" s="258"/>
      <c r="G41" s="258"/>
      <c r="I41" s="258"/>
      <c r="K41" s="258"/>
      <c r="M41" s="259"/>
      <c r="O41" s="259"/>
      <c r="Q41" s="259"/>
      <c r="S41" s="259"/>
      <c r="U41" s="259"/>
      <c r="W41" s="259"/>
      <c r="Y41" s="259"/>
      <c r="AA41" s="259"/>
    </row>
    <row r="42" spans="5:27" ht="21">
      <c r="E42" s="258"/>
      <c r="G42" s="258"/>
      <c r="I42" s="258"/>
      <c r="K42" s="258"/>
      <c r="M42" s="259"/>
      <c r="O42" s="259"/>
      <c r="Q42" s="259"/>
      <c r="S42" s="259"/>
      <c r="U42" s="259"/>
      <c r="W42" s="259"/>
      <c r="Y42" s="259"/>
      <c r="AA42" s="259"/>
    </row>
    <row r="43" spans="5:27" ht="21">
      <c r="E43" s="258"/>
      <c r="F43" s="257">
        <f>F36-442251.18</f>
        <v>0</v>
      </c>
      <c r="G43" s="258"/>
      <c r="I43" s="258"/>
      <c r="K43" s="258"/>
      <c r="M43" s="259"/>
      <c r="O43" s="259"/>
      <c r="Q43" s="259"/>
      <c r="S43" s="259"/>
      <c r="U43" s="259"/>
      <c r="W43" s="259"/>
      <c r="Y43" s="259"/>
      <c r="AA43" s="259"/>
    </row>
    <row r="44" spans="5:27" ht="21">
      <c r="E44" s="258"/>
      <c r="G44" s="258"/>
      <c r="I44" s="258"/>
      <c r="K44" s="258"/>
      <c r="M44" s="259"/>
      <c r="O44" s="259"/>
      <c r="Q44" s="259"/>
      <c r="S44" s="259"/>
      <c r="U44" s="259"/>
      <c r="W44" s="259"/>
      <c r="Y44" s="259"/>
      <c r="AA44" s="259"/>
    </row>
    <row r="45" spans="5:27" ht="21">
      <c r="E45" s="258"/>
      <c r="G45" s="258"/>
      <c r="I45" s="258"/>
      <c r="K45" s="258"/>
      <c r="M45" s="259"/>
      <c r="O45" s="259"/>
      <c r="Q45" s="259"/>
      <c r="S45" s="259"/>
      <c r="U45" s="259"/>
      <c r="W45" s="259"/>
      <c r="Y45" s="259"/>
      <c r="AA45" s="259"/>
    </row>
    <row r="46" spans="5:27" ht="21">
      <c r="E46" s="258"/>
      <c r="G46" s="258"/>
      <c r="I46" s="258"/>
      <c r="K46" s="258"/>
      <c r="M46" s="259"/>
      <c r="O46" s="259"/>
      <c r="Q46" s="259"/>
      <c r="S46" s="259"/>
      <c r="U46" s="259"/>
      <c r="W46" s="259"/>
      <c r="Y46" s="259"/>
      <c r="AA46" s="259"/>
    </row>
    <row r="47" spans="5:27" ht="21">
      <c r="E47" s="258"/>
      <c r="G47" s="258"/>
      <c r="I47" s="258"/>
      <c r="K47" s="258"/>
      <c r="M47" s="259"/>
      <c r="O47" s="259"/>
      <c r="Q47" s="259"/>
      <c r="S47" s="259"/>
      <c r="U47" s="259"/>
      <c r="W47" s="259"/>
      <c r="Y47" s="259"/>
      <c r="AA47" s="259"/>
    </row>
    <row r="48" spans="5:27" ht="21">
      <c r="E48" s="258"/>
      <c r="G48" s="258"/>
      <c r="I48" s="258"/>
      <c r="K48" s="258"/>
      <c r="M48" s="259"/>
      <c r="O48" s="259"/>
      <c r="Q48" s="259"/>
      <c r="S48" s="259"/>
      <c r="U48" s="259"/>
      <c r="W48" s="259"/>
      <c r="Y48" s="259"/>
      <c r="AA48" s="259"/>
    </row>
    <row r="49" spans="5:27" ht="21">
      <c r="E49" s="258"/>
      <c r="G49" s="258"/>
      <c r="I49" s="258"/>
      <c r="K49" s="258"/>
      <c r="M49" s="259"/>
      <c r="O49" s="259"/>
      <c r="Q49" s="259"/>
      <c r="S49" s="259"/>
      <c r="U49" s="259"/>
      <c r="W49" s="259"/>
      <c r="Y49" s="259"/>
      <c r="AA49" s="259"/>
    </row>
    <row r="50" spans="5:27" ht="21">
      <c r="E50" s="258"/>
      <c r="G50" s="258"/>
      <c r="I50" s="258"/>
      <c r="K50" s="258"/>
      <c r="M50" s="259"/>
      <c r="O50" s="259"/>
      <c r="Q50" s="259"/>
      <c r="S50" s="259"/>
      <c r="U50" s="259"/>
      <c r="W50" s="259"/>
      <c r="Y50" s="259"/>
      <c r="AA50" s="259"/>
    </row>
    <row r="51" spans="5:27" ht="21">
      <c r="E51" s="258"/>
      <c r="G51" s="258"/>
      <c r="I51" s="258"/>
      <c r="K51" s="258"/>
      <c r="M51" s="259"/>
      <c r="O51" s="259"/>
      <c r="Q51" s="259"/>
      <c r="S51" s="259"/>
      <c r="U51" s="259"/>
      <c r="W51" s="259"/>
      <c r="Y51" s="259"/>
      <c r="AA51" s="259"/>
    </row>
    <row r="52" spans="5:27" ht="21">
      <c r="E52" s="258"/>
      <c r="G52" s="258"/>
      <c r="I52" s="258"/>
      <c r="K52" s="258"/>
      <c r="M52" s="259"/>
      <c r="O52" s="259"/>
      <c r="Q52" s="259"/>
      <c r="S52" s="259"/>
      <c r="U52" s="259"/>
      <c r="W52" s="259"/>
      <c r="Y52" s="259"/>
      <c r="AA52" s="259"/>
    </row>
    <row r="53" spans="5:27" ht="21">
      <c r="E53" s="258"/>
      <c r="G53" s="258"/>
      <c r="I53" s="258"/>
      <c r="K53" s="258"/>
      <c r="M53" s="259"/>
      <c r="O53" s="259"/>
      <c r="Q53" s="259"/>
      <c r="S53" s="259"/>
      <c r="U53" s="259"/>
      <c r="W53" s="259"/>
      <c r="Y53" s="259"/>
      <c r="AA53" s="259"/>
    </row>
    <row r="54" spans="5:27" ht="21">
      <c r="E54" s="258"/>
      <c r="G54" s="258"/>
      <c r="I54" s="258"/>
      <c r="K54" s="258"/>
      <c r="M54" s="259"/>
      <c r="O54" s="259"/>
      <c r="Q54" s="259"/>
      <c r="S54" s="259"/>
      <c r="U54" s="259"/>
      <c r="W54" s="259"/>
      <c r="Y54" s="259"/>
      <c r="AA54" s="259"/>
    </row>
    <row r="55" spans="5:27" ht="21">
      <c r="E55" s="258"/>
      <c r="G55" s="258"/>
      <c r="I55" s="258"/>
      <c r="K55" s="258"/>
      <c r="M55" s="259"/>
      <c r="O55" s="259"/>
      <c r="Q55" s="259"/>
      <c r="S55" s="259"/>
      <c r="U55" s="259"/>
      <c r="W55" s="259"/>
      <c r="Y55" s="259"/>
      <c r="AA55" s="259"/>
    </row>
    <row r="56" spans="5:27" ht="21">
      <c r="E56" s="258"/>
      <c r="G56" s="258"/>
      <c r="I56" s="258"/>
      <c r="K56" s="258"/>
      <c r="M56" s="259"/>
      <c r="O56" s="259"/>
      <c r="Q56" s="259"/>
      <c r="S56" s="259"/>
      <c r="U56" s="259"/>
      <c r="W56" s="259"/>
      <c r="Y56" s="259"/>
      <c r="AA56" s="259"/>
    </row>
    <row r="57" spans="5:27" ht="21">
      <c r="E57" s="258"/>
      <c r="G57" s="258"/>
      <c r="I57" s="258"/>
      <c r="K57" s="258"/>
      <c r="M57" s="259"/>
      <c r="O57" s="259"/>
      <c r="Q57" s="259"/>
      <c r="S57" s="259"/>
      <c r="U57" s="259"/>
      <c r="W57" s="259"/>
      <c r="Y57" s="259"/>
      <c r="AA57" s="259"/>
    </row>
    <row r="58" spans="5:27" ht="21">
      <c r="E58" s="258"/>
      <c r="G58" s="258"/>
      <c r="I58" s="258"/>
      <c r="K58" s="258"/>
      <c r="M58" s="259"/>
      <c r="O58" s="259"/>
      <c r="Q58" s="259"/>
      <c r="S58" s="259"/>
      <c r="U58" s="259"/>
      <c r="W58" s="259"/>
      <c r="Y58" s="259"/>
      <c r="AA58" s="259"/>
    </row>
    <row r="59" spans="5:27" ht="21">
      <c r="E59" s="258"/>
      <c r="G59" s="258"/>
      <c r="I59" s="258"/>
      <c r="K59" s="258"/>
      <c r="M59" s="259"/>
      <c r="O59" s="259"/>
      <c r="Q59" s="259"/>
      <c r="S59" s="259"/>
      <c r="U59" s="259"/>
      <c r="W59" s="259"/>
      <c r="Y59" s="259"/>
      <c r="AA59" s="259"/>
    </row>
    <row r="60" spans="5:27" ht="21">
      <c r="E60" s="258"/>
      <c r="G60" s="258"/>
      <c r="I60" s="258"/>
      <c r="K60" s="258"/>
      <c r="M60" s="259"/>
      <c r="O60" s="259"/>
      <c r="Q60" s="259"/>
      <c r="S60" s="259"/>
      <c r="U60" s="259"/>
      <c r="W60" s="259"/>
      <c r="Y60" s="259"/>
      <c r="AA60" s="259"/>
    </row>
    <row r="61" spans="5:27" ht="21">
      <c r="E61" s="258"/>
      <c r="G61" s="258"/>
      <c r="I61" s="258"/>
      <c r="K61" s="258"/>
      <c r="M61" s="259"/>
      <c r="O61" s="259"/>
      <c r="Q61" s="259"/>
      <c r="S61" s="259"/>
      <c r="U61" s="259"/>
      <c r="W61" s="259"/>
      <c r="Y61" s="259"/>
      <c r="AA61" s="259"/>
    </row>
    <row r="62" spans="5:27" ht="21">
      <c r="E62" s="258"/>
      <c r="G62" s="258"/>
      <c r="I62" s="258"/>
      <c r="K62" s="258"/>
      <c r="M62" s="259"/>
      <c r="O62" s="259"/>
      <c r="Q62" s="259"/>
      <c r="S62" s="259"/>
      <c r="U62" s="259"/>
      <c r="W62" s="259"/>
      <c r="Y62" s="259"/>
      <c r="AA62" s="259"/>
    </row>
    <row r="63" spans="5:27" ht="21">
      <c r="E63" s="258"/>
      <c r="G63" s="258"/>
      <c r="I63" s="258"/>
      <c r="K63" s="258"/>
      <c r="M63" s="259"/>
      <c r="O63" s="259"/>
      <c r="Q63" s="259"/>
      <c r="S63" s="259"/>
      <c r="U63" s="259"/>
      <c r="W63" s="259"/>
      <c r="Y63" s="259"/>
      <c r="AA63" s="259"/>
    </row>
    <row r="64" spans="5:27" ht="21">
      <c r="E64" s="258"/>
      <c r="G64" s="258"/>
      <c r="I64" s="258"/>
      <c r="K64" s="258"/>
      <c r="M64" s="259"/>
      <c r="O64" s="259"/>
      <c r="Q64" s="259"/>
      <c r="S64" s="259"/>
      <c r="U64" s="259"/>
      <c r="W64" s="259"/>
      <c r="Y64" s="259"/>
      <c r="AA64" s="259"/>
    </row>
    <row r="65" spans="5:27" ht="21">
      <c r="E65" s="258"/>
      <c r="G65" s="258"/>
      <c r="I65" s="258"/>
      <c r="K65" s="258"/>
      <c r="M65" s="259"/>
      <c r="O65" s="259"/>
      <c r="Q65" s="259"/>
      <c r="S65" s="259"/>
      <c r="U65" s="259"/>
      <c r="W65" s="259"/>
      <c r="Y65" s="259"/>
      <c r="AA65" s="259"/>
    </row>
    <row r="66" spans="5:27" ht="21">
      <c r="E66" s="258"/>
      <c r="G66" s="258"/>
      <c r="I66" s="258"/>
      <c r="K66" s="258"/>
      <c r="M66" s="259"/>
      <c r="O66" s="259"/>
      <c r="Q66" s="259"/>
      <c r="S66" s="259"/>
      <c r="U66" s="259"/>
      <c r="W66" s="259"/>
      <c r="Y66" s="259"/>
      <c r="AA66" s="259"/>
    </row>
    <row r="67" spans="5:27" ht="21">
      <c r="E67" s="258"/>
      <c r="G67" s="258"/>
      <c r="I67" s="258"/>
      <c r="K67" s="258"/>
      <c r="M67" s="259"/>
      <c r="O67" s="259"/>
      <c r="Q67" s="259"/>
      <c r="S67" s="259"/>
      <c r="U67" s="259"/>
      <c r="W67" s="259"/>
      <c r="Y67" s="259"/>
      <c r="AA67" s="259"/>
    </row>
    <row r="68" spans="5:27" ht="21">
      <c r="E68" s="258"/>
      <c r="G68" s="258"/>
      <c r="I68" s="258"/>
      <c r="K68" s="258"/>
      <c r="M68" s="259"/>
      <c r="O68" s="259"/>
      <c r="Q68" s="259"/>
      <c r="S68" s="259"/>
      <c r="U68" s="259"/>
      <c r="W68" s="259"/>
      <c r="Y68" s="259"/>
      <c r="AA68" s="259"/>
    </row>
    <row r="69" spans="5:27" ht="21">
      <c r="E69" s="258"/>
      <c r="G69" s="258"/>
      <c r="I69" s="258"/>
      <c r="K69" s="258"/>
      <c r="M69" s="259"/>
      <c r="O69" s="259"/>
      <c r="Q69" s="259"/>
      <c r="S69" s="259"/>
      <c r="U69" s="259"/>
      <c r="W69" s="259"/>
      <c r="Y69" s="259"/>
      <c r="AA69" s="259"/>
    </row>
    <row r="70" spans="5:27" ht="21">
      <c r="E70" s="258"/>
      <c r="G70" s="258"/>
      <c r="I70" s="258"/>
      <c r="K70" s="258"/>
      <c r="M70" s="259"/>
      <c r="O70" s="259"/>
      <c r="Q70" s="259"/>
      <c r="S70" s="259"/>
      <c r="U70" s="259"/>
      <c r="W70" s="259"/>
      <c r="Y70" s="259"/>
      <c r="AA70" s="259"/>
    </row>
    <row r="71" spans="5:27" ht="21">
      <c r="E71" s="258"/>
      <c r="G71" s="258"/>
      <c r="I71" s="258"/>
      <c r="K71" s="258"/>
      <c r="M71" s="259"/>
      <c r="O71" s="259"/>
      <c r="Q71" s="259"/>
      <c r="S71" s="259"/>
      <c r="U71" s="259"/>
      <c r="W71" s="259"/>
      <c r="Y71" s="259"/>
      <c r="AA71" s="259"/>
    </row>
    <row r="72" spans="5:27" ht="21">
      <c r="E72" s="258"/>
      <c r="G72" s="258"/>
      <c r="I72" s="258"/>
      <c r="K72" s="258"/>
      <c r="M72" s="259"/>
      <c r="O72" s="259"/>
      <c r="Q72" s="259"/>
      <c r="S72" s="259"/>
      <c r="U72" s="259"/>
      <c r="W72" s="259"/>
      <c r="Y72" s="259"/>
      <c r="AA72" s="259"/>
    </row>
    <row r="73" spans="5:27" ht="21">
      <c r="E73" s="258"/>
      <c r="G73" s="258"/>
      <c r="I73" s="258"/>
      <c r="K73" s="258"/>
      <c r="M73" s="259"/>
      <c r="O73" s="259"/>
      <c r="Q73" s="259"/>
      <c r="S73" s="259"/>
      <c r="U73" s="259"/>
      <c r="W73" s="259"/>
      <c r="Y73" s="259"/>
      <c r="AA73" s="259"/>
    </row>
    <row r="74" spans="5:27" ht="21">
      <c r="E74" s="258"/>
      <c r="G74" s="258"/>
      <c r="I74" s="258"/>
      <c r="K74" s="258"/>
      <c r="M74" s="259"/>
      <c r="O74" s="259"/>
      <c r="Q74" s="259"/>
      <c r="S74" s="259"/>
      <c r="U74" s="259"/>
      <c r="W74" s="259"/>
      <c r="Y74" s="259"/>
      <c r="AA74" s="259"/>
    </row>
    <row r="75" spans="5:27" ht="21">
      <c r="E75" s="258"/>
      <c r="G75" s="258"/>
      <c r="I75" s="258"/>
      <c r="K75" s="258"/>
      <c r="M75" s="259"/>
      <c r="O75" s="259"/>
      <c r="Q75" s="259"/>
      <c r="S75" s="259"/>
      <c r="U75" s="259"/>
      <c r="W75" s="259"/>
      <c r="Y75" s="259"/>
      <c r="AA75" s="259"/>
    </row>
    <row r="76" spans="5:27" ht="21">
      <c r="E76" s="258"/>
      <c r="G76" s="258"/>
      <c r="I76" s="258"/>
      <c r="K76" s="258"/>
      <c r="M76" s="259"/>
      <c r="O76" s="259"/>
      <c r="Q76" s="259"/>
      <c r="S76" s="259"/>
      <c r="U76" s="259"/>
      <c r="W76" s="259"/>
      <c r="Y76" s="259"/>
      <c r="AA76" s="259"/>
    </row>
    <row r="77" spans="5:27" ht="21">
      <c r="E77" s="258"/>
      <c r="G77" s="258"/>
      <c r="I77" s="258"/>
      <c r="K77" s="258"/>
      <c r="M77" s="259"/>
      <c r="O77" s="259"/>
      <c r="Q77" s="259"/>
      <c r="S77" s="259"/>
      <c r="U77" s="259"/>
      <c r="W77" s="259"/>
      <c r="Y77" s="259"/>
      <c r="AA77" s="259"/>
    </row>
    <row r="78" spans="5:27" ht="21">
      <c r="E78" s="258"/>
      <c r="G78" s="258"/>
      <c r="I78" s="258"/>
      <c r="K78" s="258"/>
      <c r="M78" s="259"/>
      <c r="O78" s="259"/>
      <c r="Q78" s="259"/>
      <c r="S78" s="259"/>
      <c r="U78" s="259"/>
      <c r="W78" s="259"/>
      <c r="Y78" s="259"/>
      <c r="AA78" s="259"/>
    </row>
    <row r="79" spans="5:27" ht="21">
      <c r="E79" s="258"/>
      <c r="G79" s="258"/>
      <c r="I79" s="258"/>
      <c r="K79" s="258"/>
      <c r="M79" s="259"/>
      <c r="O79" s="259"/>
      <c r="Q79" s="259"/>
      <c r="S79" s="259"/>
      <c r="U79" s="259"/>
      <c r="W79" s="259"/>
      <c r="Y79" s="259"/>
      <c r="AA79" s="259"/>
    </row>
    <row r="80" spans="5:27" ht="21">
      <c r="E80" s="258"/>
      <c r="G80" s="258"/>
      <c r="I80" s="258"/>
      <c r="K80" s="258"/>
      <c r="M80" s="259"/>
      <c r="O80" s="259"/>
      <c r="Q80" s="259"/>
      <c r="S80" s="259"/>
      <c r="U80" s="259"/>
      <c r="W80" s="259"/>
      <c r="Y80" s="259"/>
      <c r="AA80" s="259"/>
    </row>
    <row r="81" spans="5:27" ht="21">
      <c r="E81" s="258"/>
      <c r="G81" s="258"/>
      <c r="I81" s="258"/>
      <c r="K81" s="258"/>
      <c r="M81" s="259"/>
      <c r="O81" s="259"/>
      <c r="Q81" s="259"/>
      <c r="S81" s="259"/>
      <c r="U81" s="259"/>
      <c r="W81" s="259"/>
      <c r="Y81" s="259"/>
      <c r="AA81" s="259"/>
    </row>
    <row r="82" spans="5:27" ht="21">
      <c r="E82" s="258"/>
      <c r="G82" s="258"/>
      <c r="I82" s="258"/>
      <c r="K82" s="258"/>
      <c r="M82" s="259"/>
      <c r="O82" s="259"/>
      <c r="Q82" s="259"/>
      <c r="S82" s="259"/>
      <c r="U82" s="259"/>
      <c r="W82" s="259"/>
      <c r="Y82" s="259"/>
      <c r="AA82" s="259"/>
    </row>
    <row r="83" spans="5:27" ht="21">
      <c r="E83" s="258"/>
      <c r="G83" s="258"/>
      <c r="I83" s="258"/>
      <c r="K83" s="258"/>
      <c r="M83" s="259"/>
      <c r="O83" s="259"/>
      <c r="Q83" s="259"/>
      <c r="S83" s="259"/>
      <c r="U83" s="259"/>
      <c r="W83" s="259"/>
      <c r="Y83" s="259"/>
      <c r="AA83" s="259"/>
    </row>
    <row r="84" spans="5:27" ht="21">
      <c r="E84" s="258"/>
      <c r="G84" s="258"/>
      <c r="I84" s="258"/>
      <c r="K84" s="258"/>
      <c r="M84" s="259"/>
      <c r="O84" s="259"/>
      <c r="Q84" s="259"/>
      <c r="S84" s="259"/>
      <c r="U84" s="259"/>
      <c r="W84" s="259"/>
      <c r="Y84" s="259"/>
      <c r="AA84" s="259"/>
    </row>
    <row r="85" spans="5:27" ht="21">
      <c r="E85" s="258"/>
      <c r="G85" s="258"/>
      <c r="I85" s="258"/>
      <c r="K85" s="258"/>
      <c r="M85" s="259"/>
      <c r="O85" s="259"/>
      <c r="Q85" s="259"/>
      <c r="S85" s="259"/>
      <c r="U85" s="259"/>
      <c r="W85" s="259"/>
      <c r="Y85" s="259"/>
      <c r="AA85" s="259"/>
    </row>
    <row r="86" spans="5:27" ht="21">
      <c r="E86" s="258"/>
      <c r="G86" s="258"/>
      <c r="I86" s="258"/>
      <c r="K86" s="258"/>
      <c r="M86" s="259"/>
      <c r="O86" s="259"/>
      <c r="Q86" s="259"/>
      <c r="S86" s="259"/>
      <c r="U86" s="259"/>
      <c r="W86" s="259"/>
      <c r="Y86" s="259"/>
      <c r="AA86" s="259"/>
    </row>
    <row r="87" spans="5:27" ht="21">
      <c r="E87" s="258"/>
      <c r="G87" s="258"/>
      <c r="I87" s="258"/>
      <c r="K87" s="258"/>
      <c r="M87" s="259"/>
      <c r="O87" s="259"/>
      <c r="Q87" s="259"/>
      <c r="S87" s="259"/>
      <c r="U87" s="259"/>
      <c r="W87" s="259"/>
      <c r="Y87" s="259"/>
      <c r="AA87" s="259"/>
    </row>
    <row r="88" spans="5:27" ht="21">
      <c r="E88" s="258"/>
      <c r="G88" s="258"/>
      <c r="I88" s="258"/>
      <c r="K88" s="258"/>
      <c r="M88" s="259"/>
      <c r="O88" s="259"/>
      <c r="Q88" s="259"/>
      <c r="S88" s="259"/>
      <c r="U88" s="259"/>
      <c r="W88" s="259"/>
      <c r="Y88" s="259"/>
      <c r="AA88" s="259"/>
    </row>
    <row r="89" spans="5:27" ht="21">
      <c r="E89" s="258"/>
      <c r="G89" s="258"/>
      <c r="I89" s="258"/>
      <c r="K89" s="258"/>
      <c r="M89" s="259"/>
      <c r="O89" s="259"/>
      <c r="Q89" s="259"/>
      <c r="S89" s="259"/>
      <c r="U89" s="259"/>
      <c r="W89" s="259"/>
      <c r="Y89" s="259"/>
      <c r="AA89" s="259"/>
    </row>
    <row r="90" spans="5:27" ht="21">
      <c r="E90" s="258"/>
      <c r="G90" s="258"/>
      <c r="I90" s="258"/>
      <c r="K90" s="258"/>
      <c r="M90" s="259"/>
      <c r="O90" s="259"/>
      <c r="Q90" s="259"/>
      <c r="S90" s="259"/>
      <c r="U90" s="259"/>
      <c r="W90" s="259"/>
      <c r="Y90" s="259"/>
      <c r="AA90" s="259"/>
    </row>
    <row r="91" spans="5:27" ht="21">
      <c r="E91" s="258"/>
      <c r="G91" s="258"/>
      <c r="I91" s="258"/>
      <c r="K91" s="258"/>
      <c r="M91" s="259"/>
      <c r="O91" s="259"/>
      <c r="Q91" s="259"/>
      <c r="S91" s="259"/>
      <c r="U91" s="259"/>
      <c r="W91" s="259"/>
      <c r="Y91" s="259"/>
      <c r="AA91" s="259"/>
    </row>
    <row r="92" spans="5:27" ht="21">
      <c r="E92" s="258"/>
      <c r="G92" s="258"/>
      <c r="I92" s="258"/>
      <c r="K92" s="258"/>
      <c r="M92" s="259"/>
      <c r="O92" s="259"/>
      <c r="Q92" s="259"/>
      <c r="S92" s="259"/>
      <c r="U92" s="259"/>
      <c r="W92" s="259"/>
      <c r="Y92" s="259"/>
      <c r="AA92" s="259"/>
    </row>
    <row r="93" spans="5:27" ht="21">
      <c r="E93" s="258"/>
      <c r="G93" s="258"/>
      <c r="I93" s="258"/>
      <c r="K93" s="258"/>
      <c r="M93" s="259"/>
      <c r="O93" s="259"/>
      <c r="Q93" s="259"/>
      <c r="S93" s="259"/>
      <c r="U93" s="259"/>
      <c r="W93" s="259"/>
      <c r="Y93" s="259"/>
      <c r="AA93" s="259"/>
    </row>
    <row r="94" spans="5:27" ht="21">
      <c r="E94" s="258"/>
      <c r="G94" s="258"/>
      <c r="I94" s="258"/>
      <c r="K94" s="258"/>
      <c r="M94" s="259"/>
      <c r="O94" s="259"/>
      <c r="Q94" s="259"/>
      <c r="S94" s="259"/>
      <c r="U94" s="259"/>
      <c r="W94" s="259"/>
      <c r="Y94" s="259"/>
      <c r="AA94" s="259"/>
    </row>
    <row r="95" spans="5:27" ht="21">
      <c r="E95" s="258"/>
      <c r="G95" s="258"/>
      <c r="I95" s="258"/>
      <c r="K95" s="258"/>
      <c r="M95" s="259"/>
      <c r="O95" s="259"/>
      <c r="Q95" s="259"/>
      <c r="S95" s="259"/>
      <c r="U95" s="259"/>
      <c r="W95" s="259"/>
      <c r="Y95" s="259"/>
      <c r="AA95" s="259"/>
    </row>
    <row r="96" spans="5:27" ht="21">
      <c r="E96" s="258"/>
      <c r="G96" s="258"/>
      <c r="I96" s="258"/>
      <c r="K96" s="258"/>
      <c r="M96" s="259"/>
      <c r="O96" s="259"/>
      <c r="Q96" s="259"/>
      <c r="S96" s="259"/>
      <c r="U96" s="259"/>
      <c r="W96" s="259"/>
      <c r="Y96" s="259"/>
      <c r="AA96" s="259"/>
    </row>
    <row r="97" spans="5:27" ht="21">
      <c r="E97" s="258"/>
      <c r="G97" s="258"/>
      <c r="I97" s="258"/>
      <c r="K97" s="258"/>
      <c r="M97" s="259"/>
      <c r="O97" s="259"/>
      <c r="Q97" s="259"/>
      <c r="S97" s="259"/>
      <c r="U97" s="259"/>
      <c r="W97" s="259"/>
      <c r="Y97" s="259"/>
      <c r="AA97" s="259"/>
    </row>
    <row r="98" spans="5:27" ht="21">
      <c r="E98" s="258"/>
      <c r="G98" s="258"/>
      <c r="I98" s="258"/>
      <c r="K98" s="258"/>
      <c r="M98" s="259"/>
      <c r="O98" s="259"/>
      <c r="Q98" s="259"/>
      <c r="S98" s="259"/>
      <c r="U98" s="259"/>
      <c r="W98" s="259"/>
      <c r="Y98" s="259"/>
      <c r="AA98" s="259"/>
    </row>
    <row r="99" spans="5:27" ht="21">
      <c r="E99" s="258"/>
      <c r="G99" s="258"/>
      <c r="I99" s="258"/>
      <c r="K99" s="258"/>
      <c r="M99" s="259"/>
      <c r="O99" s="259"/>
      <c r="Q99" s="259"/>
      <c r="S99" s="259"/>
      <c r="U99" s="259"/>
      <c r="W99" s="259"/>
      <c r="Y99" s="259"/>
      <c r="AA99" s="259"/>
    </row>
    <row r="100" spans="5:27" ht="21">
      <c r="E100" s="258"/>
      <c r="G100" s="258"/>
      <c r="I100" s="258"/>
      <c r="K100" s="258"/>
      <c r="M100" s="259"/>
      <c r="O100" s="259"/>
      <c r="Q100" s="259"/>
      <c r="S100" s="259"/>
      <c r="U100" s="259"/>
      <c r="W100" s="259"/>
      <c r="Y100" s="259"/>
      <c r="AA100" s="259"/>
    </row>
    <row r="101" spans="5:27" ht="21">
      <c r="E101" s="258"/>
      <c r="G101" s="258"/>
      <c r="I101" s="258"/>
      <c r="K101" s="258"/>
      <c r="M101" s="259"/>
      <c r="O101" s="259"/>
      <c r="Q101" s="259"/>
      <c r="S101" s="259"/>
      <c r="U101" s="259"/>
      <c r="W101" s="259"/>
      <c r="Y101" s="259"/>
      <c r="AA101" s="259"/>
    </row>
    <row r="102" spans="5:27" ht="21">
      <c r="E102" s="258"/>
      <c r="G102" s="258"/>
      <c r="I102" s="258"/>
      <c r="K102" s="258"/>
      <c r="M102" s="259"/>
      <c r="O102" s="259"/>
      <c r="Q102" s="259"/>
      <c r="S102" s="259"/>
      <c r="U102" s="259"/>
      <c r="W102" s="259"/>
      <c r="Y102" s="259"/>
      <c r="AA102" s="259"/>
    </row>
    <row r="103" spans="5:27" ht="21">
      <c r="E103" s="258"/>
      <c r="G103" s="258"/>
      <c r="I103" s="258"/>
      <c r="K103" s="258"/>
      <c r="M103" s="259"/>
      <c r="O103" s="259"/>
      <c r="Q103" s="259"/>
      <c r="S103" s="259"/>
      <c r="U103" s="259"/>
      <c r="W103" s="259"/>
      <c r="Y103" s="259"/>
      <c r="AA103" s="259"/>
    </row>
    <row r="104" spans="5:27" ht="21">
      <c r="E104" s="258"/>
      <c r="G104" s="258"/>
      <c r="I104" s="258"/>
      <c r="K104" s="258"/>
      <c r="M104" s="259"/>
      <c r="O104" s="259"/>
      <c r="Q104" s="259"/>
      <c r="S104" s="259"/>
      <c r="U104" s="259"/>
      <c r="W104" s="259"/>
      <c r="Y104" s="259"/>
      <c r="AA104" s="259"/>
    </row>
    <row r="105" spans="5:27" ht="21">
      <c r="E105" s="258"/>
      <c r="G105" s="258"/>
      <c r="I105" s="258"/>
      <c r="K105" s="258"/>
      <c r="M105" s="259"/>
      <c r="O105" s="259"/>
      <c r="Q105" s="259"/>
      <c r="S105" s="259"/>
      <c r="U105" s="259"/>
      <c r="W105" s="259"/>
      <c r="Y105" s="259"/>
      <c r="AA105" s="259"/>
    </row>
    <row r="106" spans="5:27" ht="21">
      <c r="E106" s="258"/>
      <c r="G106" s="258"/>
      <c r="I106" s="258"/>
      <c r="K106" s="258"/>
      <c r="M106" s="259"/>
      <c r="O106" s="259"/>
      <c r="Q106" s="259"/>
      <c r="S106" s="259"/>
      <c r="U106" s="259"/>
      <c r="W106" s="259"/>
      <c r="Y106" s="259"/>
      <c r="AA106" s="259"/>
    </row>
    <row r="107" spans="5:27" ht="21">
      <c r="E107" s="258"/>
      <c r="G107" s="258"/>
      <c r="I107" s="258"/>
      <c r="K107" s="258"/>
      <c r="M107" s="259"/>
      <c r="O107" s="259"/>
      <c r="Q107" s="259"/>
      <c r="S107" s="259"/>
      <c r="U107" s="259"/>
      <c r="W107" s="259"/>
      <c r="Y107" s="259"/>
      <c r="AA107" s="259"/>
    </row>
    <row r="108" spans="5:27" ht="21">
      <c r="E108" s="258"/>
      <c r="G108" s="258"/>
      <c r="I108" s="258"/>
      <c r="K108" s="258"/>
      <c r="M108" s="259"/>
      <c r="O108" s="259"/>
      <c r="Q108" s="259"/>
      <c r="S108" s="259"/>
      <c r="U108" s="259"/>
      <c r="W108" s="259"/>
      <c r="Y108" s="259"/>
      <c r="AA108" s="259"/>
    </row>
    <row r="109" spans="5:27" ht="21">
      <c r="E109" s="258"/>
      <c r="G109" s="258"/>
      <c r="I109" s="258"/>
      <c r="K109" s="258"/>
      <c r="M109" s="259"/>
      <c r="O109" s="259"/>
      <c r="Q109" s="259"/>
      <c r="S109" s="259"/>
      <c r="U109" s="259"/>
      <c r="W109" s="259"/>
      <c r="Y109" s="259"/>
      <c r="AA109" s="259"/>
    </row>
    <row r="110" spans="5:27" ht="21">
      <c r="E110" s="258"/>
      <c r="G110" s="258"/>
      <c r="I110" s="258"/>
      <c r="K110" s="258"/>
      <c r="M110" s="259"/>
      <c r="O110" s="259"/>
      <c r="Q110" s="259"/>
      <c r="S110" s="259"/>
      <c r="U110" s="259"/>
      <c r="W110" s="259"/>
      <c r="Y110" s="259"/>
      <c r="AA110" s="259"/>
    </row>
    <row r="111" spans="5:27" ht="21">
      <c r="E111" s="258"/>
      <c r="G111" s="258"/>
      <c r="I111" s="258"/>
      <c r="K111" s="258"/>
      <c r="M111" s="259"/>
      <c r="O111" s="259"/>
      <c r="Q111" s="259"/>
      <c r="S111" s="259"/>
      <c r="U111" s="259"/>
      <c r="W111" s="259"/>
      <c r="Y111" s="259"/>
      <c r="AA111" s="259"/>
    </row>
    <row r="112" spans="5:27" ht="21">
      <c r="E112" s="258"/>
      <c r="G112" s="258"/>
      <c r="I112" s="258"/>
      <c r="K112" s="258"/>
      <c r="M112" s="259"/>
      <c r="O112" s="259"/>
      <c r="Q112" s="259"/>
      <c r="S112" s="259"/>
      <c r="U112" s="259"/>
      <c r="W112" s="259"/>
      <c r="Y112" s="259"/>
      <c r="AA112" s="259"/>
    </row>
    <row r="113" spans="5:27" ht="21">
      <c r="E113" s="258"/>
      <c r="G113" s="258"/>
      <c r="I113" s="258"/>
      <c r="K113" s="258"/>
      <c r="M113" s="259"/>
      <c r="O113" s="259"/>
      <c r="Q113" s="259"/>
      <c r="S113" s="259"/>
      <c r="U113" s="259"/>
      <c r="W113" s="259"/>
      <c r="Y113" s="259"/>
      <c r="AA113" s="259"/>
    </row>
    <row r="114" spans="5:27" ht="21">
      <c r="E114" s="258"/>
      <c r="G114" s="258"/>
      <c r="I114" s="258"/>
      <c r="K114" s="258"/>
      <c r="M114" s="259"/>
      <c r="O114" s="259"/>
      <c r="Q114" s="259"/>
      <c r="S114" s="259"/>
      <c r="U114" s="259"/>
      <c r="W114" s="259"/>
      <c r="Y114" s="259"/>
      <c r="AA114" s="259"/>
    </row>
    <row r="115" spans="5:27" ht="21">
      <c r="E115" s="258"/>
      <c r="G115" s="258"/>
      <c r="I115" s="258"/>
      <c r="K115" s="258"/>
      <c r="M115" s="259"/>
      <c r="O115" s="259"/>
      <c r="Q115" s="259"/>
      <c r="S115" s="259"/>
      <c r="U115" s="259"/>
      <c r="W115" s="259"/>
      <c r="Y115" s="259"/>
      <c r="AA115" s="259"/>
    </row>
    <row r="116" spans="5:27" ht="21">
      <c r="E116" s="258"/>
      <c r="G116" s="258"/>
      <c r="I116" s="258"/>
      <c r="K116" s="258"/>
      <c r="M116" s="259"/>
      <c r="O116" s="259"/>
      <c r="Q116" s="259"/>
      <c r="S116" s="259"/>
      <c r="U116" s="259"/>
      <c r="W116" s="259"/>
      <c r="Y116" s="259"/>
      <c r="AA116" s="259"/>
    </row>
    <row r="117" spans="5:27" ht="21">
      <c r="E117" s="258"/>
      <c r="G117" s="258"/>
      <c r="I117" s="258"/>
      <c r="K117" s="258"/>
      <c r="M117" s="259"/>
      <c r="O117" s="259"/>
      <c r="Q117" s="259"/>
      <c r="S117" s="259"/>
      <c r="U117" s="259"/>
      <c r="W117" s="259"/>
      <c r="Y117" s="259"/>
      <c r="AA117" s="259"/>
    </row>
    <row r="118" spans="5:27" ht="21">
      <c r="E118" s="258"/>
      <c r="G118" s="258"/>
      <c r="I118" s="258"/>
      <c r="K118" s="258"/>
      <c r="M118" s="259"/>
      <c r="O118" s="259"/>
      <c r="Q118" s="259"/>
      <c r="S118" s="259"/>
      <c r="U118" s="259"/>
      <c r="W118" s="259"/>
      <c r="Y118" s="259"/>
      <c r="AA118" s="259"/>
    </row>
    <row r="119" spans="5:27" ht="21">
      <c r="E119" s="258"/>
      <c r="G119" s="258"/>
      <c r="I119" s="258"/>
      <c r="K119" s="258"/>
      <c r="M119" s="259"/>
      <c r="O119" s="259"/>
      <c r="Q119" s="259"/>
      <c r="S119" s="259"/>
      <c r="U119" s="259"/>
      <c r="W119" s="259"/>
      <c r="Y119" s="259"/>
      <c r="AA119" s="259"/>
    </row>
    <row r="120" spans="5:27" ht="21">
      <c r="E120" s="258"/>
      <c r="G120" s="258"/>
      <c r="I120" s="258"/>
      <c r="K120" s="258"/>
      <c r="M120" s="259"/>
      <c r="O120" s="259"/>
      <c r="Q120" s="259"/>
      <c r="S120" s="259"/>
      <c r="U120" s="259"/>
      <c r="W120" s="259"/>
      <c r="Y120" s="259"/>
      <c r="AA120" s="259"/>
    </row>
    <row r="121" spans="5:27" ht="21">
      <c r="E121" s="258"/>
      <c r="G121" s="258"/>
      <c r="I121" s="258"/>
      <c r="K121" s="258"/>
      <c r="M121" s="259"/>
      <c r="O121" s="259"/>
      <c r="Q121" s="259"/>
      <c r="S121" s="259"/>
      <c r="U121" s="259"/>
      <c r="W121" s="259"/>
      <c r="Y121" s="259"/>
      <c r="AA121" s="259"/>
    </row>
    <row r="122" spans="5:27" ht="21">
      <c r="E122" s="258"/>
      <c r="G122" s="258"/>
      <c r="I122" s="258"/>
      <c r="K122" s="258"/>
      <c r="M122" s="259"/>
      <c r="O122" s="259"/>
      <c r="Q122" s="259"/>
      <c r="S122" s="259"/>
      <c r="U122" s="259"/>
      <c r="W122" s="259"/>
      <c r="Y122" s="259"/>
      <c r="AA122" s="259"/>
    </row>
    <row r="123" spans="5:27" ht="21">
      <c r="E123" s="258"/>
      <c r="G123" s="258"/>
      <c r="I123" s="258"/>
      <c r="K123" s="258"/>
      <c r="M123" s="259"/>
      <c r="O123" s="259"/>
      <c r="Q123" s="259"/>
      <c r="S123" s="259"/>
      <c r="U123" s="259"/>
      <c r="W123" s="259"/>
      <c r="Y123" s="259"/>
      <c r="AA123" s="259"/>
    </row>
    <row r="124" spans="5:27" ht="21">
      <c r="E124" s="258"/>
      <c r="G124" s="258"/>
      <c r="I124" s="258"/>
      <c r="K124" s="258"/>
      <c r="M124" s="259"/>
      <c r="O124" s="259"/>
      <c r="Q124" s="259"/>
      <c r="S124" s="259"/>
      <c r="U124" s="259"/>
      <c r="W124" s="259"/>
      <c r="Y124" s="259"/>
      <c r="AA124" s="259"/>
    </row>
    <row r="125" spans="5:27" ht="21">
      <c r="E125" s="258"/>
      <c r="G125" s="258"/>
      <c r="I125" s="258"/>
      <c r="K125" s="258"/>
      <c r="M125" s="259"/>
      <c r="O125" s="259"/>
      <c r="Q125" s="259"/>
      <c r="S125" s="259"/>
      <c r="U125" s="259"/>
      <c r="W125" s="259"/>
      <c r="Y125" s="259"/>
      <c r="AA125" s="259"/>
    </row>
    <row r="126" spans="5:27" ht="21">
      <c r="E126" s="258"/>
      <c r="G126" s="258"/>
      <c r="I126" s="258"/>
      <c r="K126" s="258"/>
      <c r="M126" s="259"/>
      <c r="O126" s="259"/>
      <c r="Q126" s="259"/>
      <c r="S126" s="259"/>
      <c r="U126" s="259"/>
      <c r="W126" s="259"/>
      <c r="Y126" s="259"/>
      <c r="AA126" s="259"/>
    </row>
    <row r="127" spans="5:27" ht="21">
      <c r="E127" s="258"/>
      <c r="G127" s="258"/>
      <c r="I127" s="258"/>
      <c r="K127" s="258"/>
      <c r="M127" s="259"/>
      <c r="O127" s="259"/>
      <c r="Q127" s="259"/>
      <c r="S127" s="259"/>
      <c r="U127" s="259"/>
      <c r="W127" s="259"/>
      <c r="Y127" s="259"/>
      <c r="AA127" s="259"/>
    </row>
    <row r="128" spans="5:27" ht="21">
      <c r="E128" s="258"/>
      <c r="G128" s="258"/>
      <c r="I128" s="258"/>
      <c r="K128" s="258"/>
      <c r="M128" s="259"/>
      <c r="O128" s="259"/>
      <c r="Q128" s="259"/>
      <c r="S128" s="259"/>
      <c r="U128" s="259"/>
      <c r="W128" s="259"/>
      <c r="Y128" s="259"/>
      <c r="AA128" s="259"/>
    </row>
    <row r="129" spans="5:27" ht="21">
      <c r="E129" s="258"/>
      <c r="G129" s="258"/>
      <c r="I129" s="258"/>
      <c r="K129" s="258"/>
      <c r="M129" s="259"/>
      <c r="O129" s="259"/>
      <c r="Q129" s="259"/>
      <c r="S129" s="259"/>
      <c r="U129" s="259"/>
      <c r="W129" s="259"/>
      <c r="Y129" s="259"/>
      <c r="AA129" s="259"/>
    </row>
    <row r="130" spans="5:27" ht="21">
      <c r="E130" s="258"/>
      <c r="G130" s="258"/>
      <c r="I130" s="258"/>
      <c r="K130" s="258"/>
      <c r="M130" s="259"/>
      <c r="O130" s="259"/>
      <c r="Q130" s="259"/>
      <c r="S130" s="259"/>
      <c r="U130" s="259"/>
      <c r="W130" s="259"/>
      <c r="Y130" s="259"/>
      <c r="AA130" s="259"/>
    </row>
    <row r="131" spans="5:27" ht="21">
      <c r="E131" s="258"/>
      <c r="G131" s="258"/>
      <c r="I131" s="258"/>
      <c r="K131" s="258"/>
      <c r="M131" s="259"/>
      <c r="O131" s="259"/>
      <c r="Q131" s="259"/>
      <c r="S131" s="259"/>
      <c r="U131" s="259"/>
      <c r="W131" s="259"/>
      <c r="Y131" s="259"/>
      <c r="AA131" s="259"/>
    </row>
    <row r="132" spans="5:27" ht="21">
      <c r="E132" s="258"/>
      <c r="G132" s="258"/>
      <c r="I132" s="258"/>
      <c r="K132" s="258"/>
      <c r="M132" s="259"/>
      <c r="O132" s="259"/>
      <c r="Q132" s="259"/>
      <c r="S132" s="259"/>
      <c r="U132" s="259"/>
      <c r="W132" s="259"/>
      <c r="Y132" s="259"/>
      <c r="AA132" s="259"/>
    </row>
    <row r="133" spans="5:27" ht="21">
      <c r="E133" s="258"/>
      <c r="G133" s="258"/>
      <c r="I133" s="258"/>
      <c r="K133" s="258"/>
      <c r="M133" s="259"/>
      <c r="O133" s="259"/>
      <c r="Q133" s="259"/>
      <c r="S133" s="259"/>
      <c r="U133" s="259"/>
      <c r="W133" s="259"/>
      <c r="Y133" s="259"/>
      <c r="AA133" s="259"/>
    </row>
    <row r="134" spans="5:27" ht="21">
      <c r="E134" s="258"/>
      <c r="G134" s="258"/>
      <c r="I134" s="258"/>
      <c r="K134" s="258"/>
      <c r="M134" s="259"/>
      <c r="O134" s="259"/>
      <c r="Q134" s="259"/>
      <c r="S134" s="259"/>
      <c r="U134" s="259"/>
      <c r="W134" s="259"/>
      <c r="Y134" s="259"/>
      <c r="AA134" s="259"/>
    </row>
    <row r="135" spans="5:27" ht="21">
      <c r="E135" s="258"/>
      <c r="G135" s="258"/>
      <c r="I135" s="258"/>
      <c r="K135" s="258"/>
      <c r="M135" s="259"/>
      <c r="O135" s="259"/>
      <c r="Q135" s="259"/>
      <c r="S135" s="259"/>
      <c r="U135" s="259"/>
      <c r="W135" s="259"/>
      <c r="Y135" s="259"/>
      <c r="AA135" s="259"/>
    </row>
    <row r="136" spans="5:27" ht="21">
      <c r="E136" s="258"/>
      <c r="G136" s="258"/>
      <c r="I136" s="258"/>
      <c r="K136" s="258"/>
      <c r="M136" s="259"/>
      <c r="O136" s="259"/>
      <c r="Q136" s="259"/>
      <c r="S136" s="259"/>
      <c r="U136" s="259"/>
      <c r="W136" s="259"/>
      <c r="Y136" s="259"/>
      <c r="AA136" s="259"/>
    </row>
    <row r="137" spans="5:27" ht="21">
      <c r="E137" s="258"/>
      <c r="G137" s="258"/>
      <c r="I137" s="258"/>
      <c r="K137" s="258"/>
      <c r="M137" s="259"/>
      <c r="O137" s="259"/>
      <c r="Q137" s="259"/>
      <c r="S137" s="259"/>
      <c r="U137" s="259"/>
      <c r="W137" s="259"/>
      <c r="Y137" s="259"/>
      <c r="AA137" s="259"/>
    </row>
    <row r="138" spans="5:27" ht="21">
      <c r="E138" s="258"/>
      <c r="G138" s="258"/>
      <c r="I138" s="258"/>
      <c r="K138" s="258"/>
      <c r="M138" s="259"/>
      <c r="O138" s="259"/>
      <c r="Q138" s="259"/>
      <c r="S138" s="259"/>
      <c r="U138" s="259"/>
      <c r="W138" s="259"/>
      <c r="Y138" s="259"/>
      <c r="AA138" s="259"/>
    </row>
    <row r="139" spans="5:27" ht="21">
      <c r="E139" s="258"/>
      <c r="G139" s="258"/>
      <c r="I139" s="258"/>
      <c r="K139" s="258"/>
      <c r="M139" s="259"/>
      <c r="O139" s="259"/>
      <c r="Q139" s="259"/>
      <c r="S139" s="259"/>
      <c r="U139" s="259"/>
      <c r="W139" s="259"/>
      <c r="Y139" s="259"/>
      <c r="AA139" s="259"/>
    </row>
    <row r="140" spans="5:27" ht="21">
      <c r="E140" s="258"/>
      <c r="G140" s="258"/>
      <c r="I140" s="258"/>
      <c r="K140" s="258"/>
      <c r="M140" s="259"/>
      <c r="O140" s="259"/>
      <c r="Q140" s="259"/>
      <c r="S140" s="259"/>
      <c r="U140" s="259"/>
      <c r="W140" s="259"/>
      <c r="Y140" s="259"/>
      <c r="AA140" s="259"/>
    </row>
    <row r="141" spans="5:27" ht="21">
      <c r="E141" s="258"/>
      <c r="G141" s="258"/>
      <c r="I141" s="258"/>
      <c r="K141" s="258"/>
      <c r="M141" s="259"/>
      <c r="O141" s="259"/>
      <c r="Q141" s="259"/>
      <c r="S141" s="259"/>
      <c r="U141" s="259"/>
      <c r="W141" s="259"/>
      <c r="Y141" s="259"/>
      <c r="AA141" s="259"/>
    </row>
    <row r="142" spans="5:27" ht="21">
      <c r="E142" s="258"/>
      <c r="G142" s="258"/>
      <c r="I142" s="258"/>
      <c r="K142" s="258"/>
      <c r="M142" s="259"/>
      <c r="O142" s="259"/>
      <c r="Q142" s="259"/>
      <c r="S142" s="259"/>
      <c r="U142" s="259"/>
      <c r="W142" s="259"/>
      <c r="Y142" s="259"/>
      <c r="AA142" s="259"/>
    </row>
    <row r="143" spans="5:27" ht="21">
      <c r="E143" s="258"/>
      <c r="G143" s="258"/>
      <c r="I143" s="258"/>
      <c r="K143" s="258"/>
      <c r="M143" s="259"/>
      <c r="O143" s="259"/>
      <c r="Q143" s="259"/>
      <c r="S143" s="259"/>
      <c r="U143" s="259"/>
      <c r="W143" s="259"/>
      <c r="Y143" s="259"/>
      <c r="AA143" s="259"/>
    </row>
    <row r="144" spans="5:27" ht="21">
      <c r="E144" s="258"/>
      <c r="G144" s="258"/>
      <c r="I144" s="258"/>
      <c r="K144" s="258"/>
      <c r="M144" s="259"/>
      <c r="O144" s="259"/>
      <c r="Q144" s="259"/>
      <c r="S144" s="259"/>
      <c r="U144" s="259"/>
      <c r="W144" s="259"/>
      <c r="Y144" s="259"/>
      <c r="AA144" s="259"/>
    </row>
    <row r="145" spans="5:27" ht="21">
      <c r="E145" s="258"/>
      <c r="G145" s="258"/>
      <c r="I145" s="258"/>
      <c r="K145" s="258"/>
      <c r="M145" s="259"/>
      <c r="O145" s="259"/>
      <c r="Q145" s="259"/>
      <c r="S145" s="259"/>
      <c r="U145" s="259"/>
      <c r="W145" s="259"/>
      <c r="Y145" s="259"/>
      <c r="AA145" s="259"/>
    </row>
    <row r="146" spans="5:27" ht="21">
      <c r="E146" s="258"/>
      <c r="G146" s="258"/>
      <c r="I146" s="258"/>
      <c r="K146" s="258"/>
      <c r="M146" s="259"/>
      <c r="O146" s="259"/>
      <c r="Q146" s="259"/>
      <c r="S146" s="259"/>
      <c r="U146" s="259"/>
      <c r="W146" s="259"/>
      <c r="Y146" s="259"/>
      <c r="AA146" s="259"/>
    </row>
    <row r="147" spans="5:27" ht="21">
      <c r="E147" s="258"/>
      <c r="G147" s="258"/>
      <c r="I147" s="258"/>
      <c r="K147" s="258"/>
      <c r="M147" s="259"/>
      <c r="O147" s="259"/>
      <c r="Q147" s="259"/>
      <c r="S147" s="259"/>
      <c r="U147" s="259"/>
      <c r="W147" s="259"/>
      <c r="Y147" s="259"/>
      <c r="AA147" s="259"/>
    </row>
    <row r="148" spans="5:27" ht="21">
      <c r="E148" s="258"/>
      <c r="G148" s="258"/>
      <c r="I148" s="258"/>
      <c r="K148" s="258"/>
      <c r="M148" s="259"/>
      <c r="O148" s="259"/>
      <c r="Q148" s="259"/>
      <c r="S148" s="259"/>
      <c r="U148" s="259"/>
      <c r="W148" s="259"/>
      <c r="Y148" s="259"/>
      <c r="AA148" s="259"/>
    </row>
    <row r="149" spans="5:27" ht="21">
      <c r="E149" s="258"/>
      <c r="G149" s="258"/>
      <c r="I149" s="258"/>
      <c r="K149" s="258"/>
      <c r="M149" s="259"/>
      <c r="O149" s="259"/>
      <c r="Q149" s="259"/>
      <c r="S149" s="259"/>
      <c r="U149" s="259"/>
      <c r="W149" s="259"/>
      <c r="Y149" s="259"/>
      <c r="AA149" s="259"/>
    </row>
    <row r="150" spans="5:27" ht="21">
      <c r="E150" s="258"/>
      <c r="G150" s="258"/>
      <c r="I150" s="258"/>
      <c r="K150" s="258"/>
      <c r="M150" s="259"/>
      <c r="O150" s="259"/>
      <c r="Q150" s="259"/>
      <c r="S150" s="259"/>
      <c r="U150" s="259"/>
      <c r="W150" s="259"/>
      <c r="Y150" s="259"/>
      <c r="AA150" s="259"/>
    </row>
    <row r="151" spans="5:27" ht="21">
      <c r="E151" s="258"/>
      <c r="G151" s="258"/>
      <c r="I151" s="258"/>
      <c r="K151" s="258"/>
      <c r="M151" s="259"/>
      <c r="O151" s="259"/>
      <c r="Q151" s="259"/>
      <c r="S151" s="259"/>
      <c r="U151" s="259"/>
      <c r="W151" s="259"/>
      <c r="Y151" s="259"/>
      <c r="AA151" s="259"/>
    </row>
    <row r="152" spans="5:27" ht="21">
      <c r="E152" s="258"/>
      <c r="G152" s="258"/>
      <c r="I152" s="258"/>
      <c r="K152" s="258"/>
      <c r="M152" s="259"/>
      <c r="O152" s="259"/>
      <c r="Q152" s="259"/>
      <c r="S152" s="259"/>
      <c r="U152" s="259"/>
      <c r="W152" s="259"/>
      <c r="Y152" s="259"/>
      <c r="AA152" s="259"/>
    </row>
    <row r="153" spans="5:27" ht="21">
      <c r="E153" s="258"/>
      <c r="G153" s="258"/>
      <c r="I153" s="258"/>
      <c r="K153" s="258"/>
      <c r="M153" s="259"/>
      <c r="O153" s="259"/>
      <c r="Q153" s="259"/>
      <c r="S153" s="259"/>
      <c r="U153" s="259"/>
      <c r="W153" s="259"/>
      <c r="Y153" s="259"/>
      <c r="AA153" s="259"/>
    </row>
    <row r="154" spans="5:27" ht="21">
      <c r="E154" s="258"/>
      <c r="G154" s="258"/>
      <c r="I154" s="258"/>
      <c r="K154" s="258"/>
      <c r="M154" s="259"/>
      <c r="O154" s="259"/>
      <c r="Q154" s="259"/>
      <c r="S154" s="259"/>
      <c r="U154" s="259"/>
      <c r="W154" s="259"/>
      <c r="Y154" s="259"/>
      <c r="AA154" s="259"/>
    </row>
    <row r="155" spans="5:27" ht="21">
      <c r="E155" s="258"/>
      <c r="G155" s="258"/>
      <c r="I155" s="258"/>
      <c r="K155" s="258"/>
      <c r="M155" s="259"/>
      <c r="O155" s="259"/>
      <c r="Q155" s="259"/>
      <c r="S155" s="259"/>
      <c r="U155" s="259"/>
      <c r="W155" s="259"/>
      <c r="Y155" s="259"/>
      <c r="AA155" s="259"/>
    </row>
    <row r="156" spans="5:27" ht="21">
      <c r="E156" s="258"/>
      <c r="G156" s="258"/>
      <c r="I156" s="258"/>
      <c r="K156" s="258"/>
      <c r="M156" s="259"/>
      <c r="O156" s="259"/>
      <c r="Q156" s="259"/>
      <c r="S156" s="259"/>
      <c r="U156" s="259"/>
      <c r="W156" s="259"/>
      <c r="Y156" s="259"/>
      <c r="AA156" s="259"/>
    </row>
    <row r="157" spans="5:27" ht="21">
      <c r="E157" s="258"/>
      <c r="G157" s="258"/>
      <c r="I157" s="258"/>
      <c r="K157" s="258"/>
      <c r="M157" s="259"/>
      <c r="O157" s="259"/>
      <c r="Q157" s="259"/>
      <c r="S157" s="259"/>
      <c r="U157" s="259"/>
      <c r="W157" s="259"/>
      <c r="Y157" s="259"/>
      <c r="AA157" s="259"/>
    </row>
    <row r="158" spans="5:27" ht="21">
      <c r="E158" s="258"/>
      <c r="G158" s="258"/>
      <c r="I158" s="258"/>
      <c r="K158" s="258"/>
      <c r="M158" s="259"/>
      <c r="O158" s="259"/>
      <c r="Q158" s="259"/>
      <c r="S158" s="259"/>
      <c r="U158" s="259"/>
      <c r="W158" s="259"/>
      <c r="Y158" s="259"/>
      <c r="AA158" s="259"/>
    </row>
    <row r="159" spans="5:27" ht="21">
      <c r="E159" s="258"/>
      <c r="G159" s="258"/>
      <c r="I159" s="258"/>
      <c r="K159" s="258"/>
      <c r="M159" s="259"/>
      <c r="O159" s="259"/>
      <c r="Q159" s="259"/>
      <c r="S159" s="259"/>
      <c r="U159" s="259"/>
      <c r="W159" s="259"/>
      <c r="Y159" s="259"/>
      <c r="AA159" s="259"/>
    </row>
    <row r="160" spans="5:27" ht="21">
      <c r="E160" s="258"/>
      <c r="G160" s="258"/>
      <c r="I160" s="258"/>
      <c r="K160" s="258"/>
      <c r="M160" s="259"/>
      <c r="O160" s="259"/>
      <c r="Q160" s="259"/>
      <c r="S160" s="259"/>
      <c r="U160" s="259"/>
      <c r="W160" s="259"/>
      <c r="Y160" s="259"/>
      <c r="AA160" s="259"/>
    </row>
    <row r="161" spans="5:27" ht="21">
      <c r="E161" s="258"/>
      <c r="G161" s="258"/>
      <c r="I161" s="258"/>
      <c r="K161" s="258"/>
      <c r="M161" s="259"/>
      <c r="O161" s="259"/>
      <c r="Q161" s="259"/>
      <c r="S161" s="259"/>
      <c r="U161" s="259"/>
      <c r="W161" s="259"/>
      <c r="Y161" s="259"/>
      <c r="AA161" s="259"/>
    </row>
    <row r="162" spans="5:27" ht="21">
      <c r="E162" s="258"/>
      <c r="G162" s="258"/>
      <c r="I162" s="258"/>
      <c r="K162" s="258"/>
      <c r="M162" s="259"/>
      <c r="O162" s="259"/>
      <c r="Q162" s="259"/>
      <c r="S162" s="259"/>
      <c r="U162" s="259"/>
      <c r="W162" s="259"/>
      <c r="Y162" s="259"/>
      <c r="AA162" s="259"/>
    </row>
    <row r="163" spans="5:27" ht="21">
      <c r="E163" s="258"/>
      <c r="G163" s="258"/>
      <c r="I163" s="258"/>
      <c r="K163" s="258"/>
      <c r="M163" s="259"/>
      <c r="O163" s="259"/>
      <c r="Q163" s="259"/>
      <c r="S163" s="259"/>
      <c r="U163" s="259"/>
      <c r="W163" s="259"/>
      <c r="Y163" s="259"/>
      <c r="AA163" s="259"/>
    </row>
    <row r="164" spans="5:27" ht="21">
      <c r="E164" s="258"/>
      <c r="G164" s="258"/>
      <c r="I164" s="258"/>
      <c r="K164" s="258"/>
      <c r="M164" s="259"/>
      <c r="O164" s="259"/>
      <c r="Q164" s="259"/>
      <c r="S164" s="259"/>
      <c r="U164" s="259"/>
      <c r="W164" s="259"/>
      <c r="Y164" s="259"/>
      <c r="AA164" s="259"/>
    </row>
    <row r="165" spans="5:27" ht="21">
      <c r="E165" s="258"/>
      <c r="G165" s="258"/>
      <c r="I165" s="258"/>
      <c r="K165" s="258"/>
      <c r="M165" s="259"/>
      <c r="O165" s="259"/>
      <c r="Q165" s="259"/>
      <c r="S165" s="259"/>
      <c r="U165" s="259"/>
      <c r="W165" s="259"/>
      <c r="Y165" s="259"/>
      <c r="AA165" s="259"/>
    </row>
    <row r="166" spans="5:27" ht="21">
      <c r="E166" s="258"/>
      <c r="G166" s="258"/>
      <c r="I166" s="258"/>
      <c r="K166" s="258"/>
      <c r="M166" s="259"/>
      <c r="O166" s="259"/>
      <c r="Q166" s="259"/>
      <c r="S166" s="259"/>
      <c r="U166" s="259"/>
      <c r="W166" s="259"/>
      <c r="Y166" s="259"/>
      <c r="AA166" s="259"/>
    </row>
    <row r="167" spans="5:27" ht="21">
      <c r="E167" s="258"/>
      <c r="G167" s="258"/>
      <c r="I167" s="258"/>
      <c r="K167" s="258"/>
      <c r="M167" s="259"/>
      <c r="O167" s="259"/>
      <c r="Q167" s="259"/>
      <c r="S167" s="259"/>
      <c r="U167" s="259"/>
      <c r="W167" s="259"/>
      <c r="Y167" s="259"/>
      <c r="AA167" s="259"/>
    </row>
    <row r="168" spans="5:27" ht="21">
      <c r="E168" s="258"/>
      <c r="G168" s="258"/>
      <c r="I168" s="258"/>
      <c r="K168" s="258"/>
      <c r="M168" s="259"/>
      <c r="O168" s="259"/>
      <c r="Q168" s="259"/>
      <c r="S168" s="259"/>
      <c r="U168" s="259"/>
      <c r="W168" s="259"/>
      <c r="Y168" s="259"/>
      <c r="AA168" s="259"/>
    </row>
    <row r="169" spans="5:27" ht="21">
      <c r="E169" s="258"/>
      <c r="G169" s="258"/>
      <c r="I169" s="258"/>
      <c r="K169" s="258"/>
      <c r="M169" s="259"/>
      <c r="O169" s="259"/>
      <c r="Q169" s="259"/>
      <c r="S169" s="259"/>
      <c r="U169" s="259"/>
      <c r="W169" s="259"/>
      <c r="Y169" s="259"/>
      <c r="AA169" s="259"/>
    </row>
    <row r="170" spans="5:27" ht="21">
      <c r="E170" s="258"/>
      <c r="G170" s="258"/>
      <c r="I170" s="258"/>
      <c r="K170" s="258"/>
      <c r="M170" s="259"/>
      <c r="O170" s="259"/>
      <c r="Q170" s="259"/>
      <c r="S170" s="259"/>
      <c r="U170" s="259"/>
      <c r="W170" s="259"/>
      <c r="Y170" s="259"/>
      <c r="AA170" s="259"/>
    </row>
    <row r="171" spans="5:27" ht="21">
      <c r="E171" s="258"/>
      <c r="G171" s="258"/>
      <c r="I171" s="258"/>
      <c r="K171" s="258"/>
      <c r="M171" s="259"/>
      <c r="O171" s="259"/>
      <c r="Q171" s="259"/>
      <c r="S171" s="259"/>
      <c r="U171" s="259"/>
      <c r="W171" s="259"/>
      <c r="Y171" s="259"/>
      <c r="AA171" s="259"/>
    </row>
    <row r="172" spans="5:27" ht="21">
      <c r="E172" s="258"/>
      <c r="G172" s="258"/>
      <c r="I172" s="258"/>
      <c r="K172" s="258"/>
      <c r="M172" s="259"/>
      <c r="O172" s="259"/>
      <c r="Q172" s="259"/>
      <c r="S172" s="259"/>
      <c r="U172" s="259"/>
      <c r="W172" s="259"/>
      <c r="Y172" s="259"/>
      <c r="AA172" s="259"/>
    </row>
    <row r="173" spans="5:27" ht="21">
      <c r="E173" s="258"/>
      <c r="G173" s="258"/>
      <c r="I173" s="258"/>
      <c r="K173" s="258"/>
      <c r="M173" s="259"/>
      <c r="O173" s="259"/>
      <c r="Q173" s="259"/>
      <c r="S173" s="259"/>
      <c r="U173" s="259"/>
      <c r="W173" s="259"/>
      <c r="Y173" s="259"/>
      <c r="AA173" s="259"/>
    </row>
    <row r="174" spans="5:27" ht="21">
      <c r="E174" s="258"/>
      <c r="G174" s="258"/>
      <c r="I174" s="258"/>
      <c r="K174" s="258"/>
      <c r="M174" s="259"/>
      <c r="O174" s="259"/>
      <c r="Q174" s="259"/>
      <c r="S174" s="259"/>
      <c r="U174" s="259"/>
      <c r="W174" s="259"/>
      <c r="Y174" s="259"/>
      <c r="AA174" s="259"/>
    </row>
    <row r="175" spans="5:27" ht="21">
      <c r="E175" s="258"/>
      <c r="G175" s="258"/>
      <c r="I175" s="258"/>
      <c r="K175" s="258"/>
      <c r="M175" s="259"/>
      <c r="O175" s="259"/>
      <c r="Q175" s="259"/>
      <c r="S175" s="259"/>
      <c r="U175" s="259"/>
      <c r="W175" s="259"/>
      <c r="Y175" s="259"/>
      <c r="AA175" s="259"/>
    </row>
    <row r="176" spans="5:27" ht="21">
      <c r="E176" s="258"/>
      <c r="G176" s="258"/>
      <c r="I176" s="258"/>
      <c r="K176" s="258"/>
      <c r="M176" s="259"/>
      <c r="O176" s="259"/>
      <c r="Q176" s="259"/>
      <c r="S176" s="259"/>
      <c r="U176" s="259"/>
      <c r="W176" s="259"/>
      <c r="Y176" s="259"/>
      <c r="AA176" s="259"/>
    </row>
    <row r="177" spans="5:27" ht="21">
      <c r="E177" s="258"/>
      <c r="G177" s="258"/>
      <c r="I177" s="258"/>
      <c r="K177" s="258"/>
      <c r="M177" s="259"/>
      <c r="O177" s="259"/>
      <c r="Q177" s="259"/>
      <c r="S177" s="259"/>
      <c r="U177" s="259"/>
      <c r="W177" s="259"/>
      <c r="Y177" s="259"/>
      <c r="AA177" s="259"/>
    </row>
    <row r="178" spans="5:27" ht="21">
      <c r="E178" s="258"/>
      <c r="G178" s="258"/>
      <c r="I178" s="258"/>
      <c r="K178" s="258"/>
      <c r="M178" s="259"/>
      <c r="O178" s="259"/>
      <c r="Q178" s="259"/>
      <c r="S178" s="259"/>
      <c r="U178" s="259"/>
      <c r="W178" s="259"/>
      <c r="Y178" s="259"/>
      <c r="AA178" s="259"/>
    </row>
    <row r="179" spans="5:27" ht="21">
      <c r="E179" s="258"/>
      <c r="G179" s="258"/>
      <c r="I179" s="258"/>
      <c r="K179" s="258"/>
      <c r="M179" s="259"/>
      <c r="O179" s="259"/>
      <c r="Q179" s="259"/>
      <c r="S179" s="259"/>
      <c r="U179" s="259"/>
      <c r="W179" s="259"/>
      <c r="Y179" s="259"/>
      <c r="AA179" s="259"/>
    </row>
    <row r="180" spans="5:27" ht="21">
      <c r="E180" s="258"/>
      <c r="G180" s="258"/>
      <c r="I180" s="258"/>
      <c r="K180" s="258"/>
      <c r="M180" s="259"/>
      <c r="O180" s="259"/>
      <c r="Q180" s="259"/>
      <c r="S180" s="259"/>
      <c r="U180" s="259"/>
      <c r="W180" s="259"/>
      <c r="Y180" s="259"/>
      <c r="AA180" s="259"/>
    </row>
    <row r="181" spans="5:27" ht="21">
      <c r="E181" s="258"/>
      <c r="G181" s="258"/>
      <c r="I181" s="258"/>
      <c r="K181" s="258"/>
      <c r="M181" s="259"/>
      <c r="O181" s="259"/>
      <c r="Q181" s="259"/>
      <c r="S181" s="259"/>
      <c r="U181" s="259"/>
      <c r="W181" s="259"/>
      <c r="Y181" s="259"/>
      <c r="AA181" s="259"/>
    </row>
    <row r="182" spans="5:27" ht="21">
      <c r="E182" s="258"/>
      <c r="G182" s="258"/>
      <c r="I182" s="258"/>
      <c r="K182" s="258"/>
      <c r="M182" s="259"/>
      <c r="O182" s="259"/>
      <c r="Q182" s="259"/>
      <c r="S182" s="259"/>
      <c r="U182" s="259"/>
      <c r="W182" s="259"/>
      <c r="Y182" s="259"/>
      <c r="AA182" s="259"/>
    </row>
    <row r="183" spans="5:27" ht="21">
      <c r="E183" s="258"/>
      <c r="G183" s="258"/>
      <c r="I183" s="258"/>
      <c r="K183" s="258"/>
      <c r="M183" s="259"/>
      <c r="O183" s="259"/>
      <c r="Q183" s="259"/>
      <c r="S183" s="259"/>
      <c r="U183" s="259"/>
      <c r="W183" s="259"/>
      <c r="Y183" s="259"/>
      <c r="AA183" s="259"/>
    </row>
    <row r="184" spans="5:27" ht="21">
      <c r="E184" s="258"/>
      <c r="G184" s="258"/>
      <c r="I184" s="258"/>
      <c r="K184" s="258"/>
      <c r="M184" s="259"/>
      <c r="O184" s="259"/>
      <c r="Q184" s="259"/>
      <c r="S184" s="259"/>
      <c r="U184" s="259"/>
      <c r="W184" s="259"/>
      <c r="Y184" s="259"/>
      <c r="AA184" s="259"/>
    </row>
    <row r="185" spans="5:27" ht="21">
      <c r="E185" s="258"/>
      <c r="G185" s="258"/>
      <c r="I185" s="258"/>
      <c r="K185" s="258"/>
      <c r="M185" s="259"/>
      <c r="O185" s="259"/>
      <c r="Q185" s="259"/>
      <c r="S185" s="259"/>
      <c r="U185" s="259"/>
      <c r="W185" s="259"/>
      <c r="Y185" s="259"/>
      <c r="AA185" s="259"/>
    </row>
    <row r="186" spans="5:27" ht="21">
      <c r="E186" s="258"/>
      <c r="G186" s="258"/>
      <c r="I186" s="258"/>
      <c r="K186" s="258"/>
      <c r="M186" s="259"/>
      <c r="O186" s="259"/>
      <c r="Q186" s="259"/>
      <c r="S186" s="259"/>
      <c r="U186" s="259"/>
      <c r="W186" s="259"/>
      <c r="Y186" s="259"/>
      <c r="AA186" s="259"/>
    </row>
    <row r="187" spans="5:27" ht="21">
      <c r="E187" s="258"/>
      <c r="G187" s="258"/>
      <c r="I187" s="258"/>
      <c r="K187" s="258"/>
      <c r="M187" s="259"/>
      <c r="O187" s="259"/>
      <c r="Q187" s="259"/>
      <c r="S187" s="259"/>
      <c r="U187" s="259"/>
      <c r="W187" s="259"/>
      <c r="Y187" s="259"/>
      <c r="AA187" s="259"/>
    </row>
    <row r="188" spans="5:27" ht="21">
      <c r="E188" s="258"/>
      <c r="G188" s="258"/>
      <c r="I188" s="258"/>
      <c r="K188" s="258"/>
      <c r="M188" s="259"/>
      <c r="O188" s="259"/>
      <c r="Q188" s="259"/>
      <c r="S188" s="259"/>
      <c r="U188" s="259"/>
      <c r="W188" s="259"/>
      <c r="Y188" s="259"/>
      <c r="AA188" s="259"/>
    </row>
    <row r="189" spans="5:27" ht="21">
      <c r="E189" s="258"/>
      <c r="G189" s="258"/>
      <c r="I189" s="258"/>
      <c r="K189" s="258"/>
      <c r="M189" s="259"/>
      <c r="O189" s="259"/>
      <c r="Q189" s="259"/>
      <c r="S189" s="259"/>
      <c r="U189" s="259"/>
      <c r="W189" s="259"/>
      <c r="Y189" s="259"/>
      <c r="AA189" s="259"/>
    </row>
    <row r="190" spans="5:27" ht="21">
      <c r="E190" s="258"/>
      <c r="G190" s="258"/>
      <c r="I190" s="258"/>
      <c r="K190" s="258"/>
      <c r="M190" s="259"/>
      <c r="O190" s="259"/>
      <c r="Q190" s="259"/>
      <c r="S190" s="259"/>
      <c r="U190" s="259"/>
      <c r="W190" s="259"/>
      <c r="Y190" s="259"/>
      <c r="AA190" s="259"/>
    </row>
    <row r="191" spans="5:27" ht="21">
      <c r="E191" s="258"/>
      <c r="G191" s="258"/>
      <c r="I191" s="258"/>
      <c r="K191" s="258"/>
      <c r="M191" s="259"/>
      <c r="O191" s="259"/>
      <c r="Q191" s="259"/>
      <c r="S191" s="259"/>
      <c r="U191" s="259"/>
      <c r="W191" s="259"/>
      <c r="Y191" s="259"/>
      <c r="AA191" s="259"/>
    </row>
    <row r="192" spans="5:27" ht="21">
      <c r="E192" s="258"/>
      <c r="G192" s="258"/>
      <c r="I192" s="258"/>
      <c r="K192" s="258"/>
      <c r="M192" s="259"/>
      <c r="O192" s="259"/>
      <c r="Q192" s="259"/>
      <c r="S192" s="259"/>
      <c r="U192" s="259"/>
      <c r="W192" s="259"/>
      <c r="Y192" s="259"/>
      <c r="AA192" s="259"/>
    </row>
    <row r="193" spans="5:27" ht="21">
      <c r="E193" s="258"/>
      <c r="G193" s="258"/>
      <c r="I193" s="258"/>
      <c r="K193" s="258"/>
      <c r="M193" s="259"/>
      <c r="O193" s="259"/>
      <c r="Q193" s="259"/>
      <c r="S193" s="259"/>
      <c r="U193" s="259"/>
      <c r="W193" s="259"/>
      <c r="Y193" s="259"/>
      <c r="AA193" s="259"/>
    </row>
    <row r="194" spans="5:27" ht="21">
      <c r="E194" s="258"/>
      <c r="G194" s="258"/>
      <c r="I194" s="258"/>
      <c r="K194" s="258"/>
      <c r="M194" s="259"/>
      <c r="O194" s="259"/>
      <c r="Q194" s="259"/>
      <c r="S194" s="259"/>
      <c r="U194" s="259"/>
      <c r="W194" s="259"/>
      <c r="Y194" s="259"/>
      <c r="AA194" s="259"/>
    </row>
    <row r="195" spans="5:27" ht="21">
      <c r="E195" s="258"/>
      <c r="G195" s="258"/>
      <c r="I195" s="258"/>
      <c r="K195" s="258"/>
      <c r="M195" s="259"/>
      <c r="O195" s="259"/>
      <c r="Q195" s="259"/>
      <c r="S195" s="259"/>
      <c r="U195" s="259"/>
      <c r="W195" s="259"/>
      <c r="Y195" s="259"/>
      <c r="AA195" s="259"/>
    </row>
    <row r="196" spans="5:27" ht="21">
      <c r="E196" s="258"/>
      <c r="G196" s="258"/>
      <c r="I196" s="258"/>
      <c r="K196" s="258"/>
      <c r="M196" s="259"/>
      <c r="O196" s="259"/>
      <c r="Q196" s="259"/>
      <c r="S196" s="259"/>
      <c r="U196" s="259"/>
      <c r="W196" s="259"/>
      <c r="Y196" s="259"/>
      <c r="AA196" s="259"/>
    </row>
    <row r="197" spans="5:27" ht="21">
      <c r="E197" s="258"/>
      <c r="G197" s="258"/>
      <c r="I197" s="258"/>
      <c r="K197" s="258"/>
      <c r="M197" s="259"/>
      <c r="O197" s="259"/>
      <c r="Q197" s="259"/>
      <c r="S197" s="259"/>
      <c r="U197" s="259"/>
      <c r="W197" s="259"/>
      <c r="Y197" s="259"/>
      <c r="AA197" s="259"/>
    </row>
    <row r="198" spans="5:27" ht="21">
      <c r="E198" s="258"/>
      <c r="G198" s="258"/>
      <c r="I198" s="258"/>
      <c r="K198" s="258"/>
      <c r="M198" s="259"/>
      <c r="O198" s="259"/>
      <c r="Q198" s="259"/>
      <c r="S198" s="259"/>
      <c r="U198" s="259"/>
      <c r="W198" s="259"/>
      <c r="Y198" s="259"/>
      <c r="AA198" s="259"/>
    </row>
    <row r="199" spans="5:27" ht="21">
      <c r="E199" s="258"/>
      <c r="G199" s="258"/>
      <c r="I199" s="258"/>
      <c r="K199" s="258"/>
      <c r="M199" s="259"/>
      <c r="O199" s="259"/>
      <c r="Q199" s="259"/>
      <c r="S199" s="259"/>
      <c r="U199" s="259"/>
      <c r="W199" s="259"/>
      <c r="Y199" s="259"/>
      <c r="AA199" s="259"/>
    </row>
    <row r="200" spans="5:27" ht="21">
      <c r="E200" s="258"/>
      <c r="G200" s="258"/>
      <c r="I200" s="258"/>
      <c r="K200" s="258"/>
      <c r="M200" s="259"/>
      <c r="O200" s="259"/>
      <c r="Q200" s="259"/>
      <c r="S200" s="259"/>
      <c r="U200" s="259"/>
      <c r="W200" s="259"/>
      <c r="Y200" s="259"/>
      <c r="AA200" s="259"/>
    </row>
    <row r="201" spans="5:27" ht="21">
      <c r="E201" s="258"/>
      <c r="G201" s="258"/>
      <c r="I201" s="258"/>
      <c r="K201" s="258"/>
      <c r="M201" s="259"/>
      <c r="O201" s="259"/>
      <c r="Q201" s="259"/>
      <c r="S201" s="259"/>
      <c r="U201" s="259"/>
      <c r="W201" s="259"/>
      <c r="Y201" s="259"/>
      <c r="AA201" s="259"/>
    </row>
    <row r="202" spans="5:27" ht="21">
      <c r="E202" s="258"/>
      <c r="G202" s="258"/>
      <c r="I202" s="258"/>
      <c r="K202" s="258"/>
      <c r="M202" s="259"/>
      <c r="O202" s="259"/>
      <c r="Q202" s="259"/>
      <c r="S202" s="259"/>
      <c r="U202" s="259"/>
      <c r="W202" s="259"/>
      <c r="Y202" s="259"/>
      <c r="AA202" s="259"/>
    </row>
    <row r="203" spans="5:27" ht="21">
      <c r="E203" s="258"/>
      <c r="G203" s="258"/>
      <c r="I203" s="258"/>
      <c r="K203" s="258"/>
      <c r="M203" s="259"/>
      <c r="O203" s="259"/>
      <c r="Q203" s="259"/>
      <c r="S203" s="259"/>
      <c r="U203" s="259"/>
      <c r="W203" s="259"/>
      <c r="Y203" s="259"/>
      <c r="AA203" s="259"/>
    </row>
    <row r="204" spans="5:27" ht="21">
      <c r="E204" s="258"/>
      <c r="G204" s="258"/>
      <c r="I204" s="258"/>
      <c r="K204" s="258"/>
      <c r="M204" s="259"/>
      <c r="O204" s="259"/>
      <c r="Q204" s="259"/>
      <c r="S204" s="259"/>
      <c r="U204" s="259"/>
      <c r="W204" s="259"/>
      <c r="Y204" s="259"/>
      <c r="AA204" s="259"/>
    </row>
    <row r="205" spans="5:27" ht="21">
      <c r="E205" s="258"/>
      <c r="G205" s="258"/>
      <c r="I205" s="258"/>
      <c r="K205" s="258"/>
      <c r="M205" s="259"/>
      <c r="O205" s="259"/>
      <c r="Q205" s="259"/>
      <c r="S205" s="259"/>
      <c r="U205" s="259"/>
      <c r="W205" s="259"/>
      <c r="Y205" s="259"/>
      <c r="AA205" s="259"/>
    </row>
    <row r="206" spans="5:27" ht="21">
      <c r="E206" s="258"/>
      <c r="G206" s="258"/>
      <c r="I206" s="258"/>
      <c r="K206" s="258"/>
      <c r="M206" s="259"/>
      <c r="O206" s="259"/>
      <c r="Q206" s="259"/>
      <c r="S206" s="259"/>
      <c r="U206" s="259"/>
      <c r="W206" s="259"/>
      <c r="Y206" s="259"/>
      <c r="AA206" s="259"/>
    </row>
    <row r="207" spans="5:27" ht="21">
      <c r="E207" s="258"/>
      <c r="G207" s="258"/>
      <c r="I207" s="258"/>
      <c r="K207" s="258"/>
      <c r="M207" s="259"/>
      <c r="O207" s="259"/>
      <c r="Q207" s="259"/>
      <c r="S207" s="259"/>
      <c r="U207" s="259"/>
      <c r="W207" s="259"/>
      <c r="Y207" s="259"/>
      <c r="AA207" s="259"/>
    </row>
    <row r="208" spans="5:27" ht="21">
      <c r="E208" s="258"/>
      <c r="G208" s="258"/>
      <c r="I208" s="258"/>
      <c r="K208" s="258"/>
      <c r="M208" s="259"/>
      <c r="O208" s="259"/>
      <c r="Q208" s="259"/>
      <c r="S208" s="259"/>
      <c r="U208" s="259"/>
      <c r="W208" s="259"/>
      <c r="Y208" s="259"/>
      <c r="AA208" s="259"/>
    </row>
    <row r="209" spans="5:27" ht="21">
      <c r="E209" s="258"/>
      <c r="G209" s="258"/>
      <c r="I209" s="258"/>
      <c r="K209" s="258"/>
      <c r="M209" s="259"/>
      <c r="O209" s="259"/>
      <c r="Q209" s="259"/>
      <c r="S209" s="259"/>
      <c r="U209" s="259"/>
      <c r="W209" s="259"/>
      <c r="Y209" s="259"/>
      <c r="AA209" s="259"/>
    </row>
    <row r="210" spans="5:27" ht="21">
      <c r="E210" s="258"/>
      <c r="G210" s="258"/>
      <c r="I210" s="258"/>
      <c r="K210" s="258"/>
      <c r="M210" s="259"/>
      <c r="O210" s="259"/>
      <c r="Q210" s="259"/>
      <c r="S210" s="259"/>
      <c r="U210" s="259"/>
      <c r="W210" s="259"/>
      <c r="Y210" s="259"/>
      <c r="AA210" s="259"/>
    </row>
    <row r="211" spans="5:27" ht="21">
      <c r="E211" s="258"/>
      <c r="G211" s="258"/>
      <c r="I211" s="258"/>
      <c r="K211" s="258"/>
      <c r="M211" s="259"/>
      <c r="O211" s="259"/>
      <c r="Q211" s="259"/>
      <c r="S211" s="259"/>
      <c r="U211" s="259"/>
      <c r="W211" s="259"/>
      <c r="Y211" s="259"/>
      <c r="AA211" s="259"/>
    </row>
    <row r="212" spans="5:27" ht="21">
      <c r="E212" s="258"/>
      <c r="G212" s="258"/>
      <c r="I212" s="258"/>
      <c r="K212" s="258"/>
      <c r="M212" s="259"/>
      <c r="O212" s="259"/>
      <c r="Q212" s="259"/>
      <c r="S212" s="259"/>
      <c r="U212" s="259"/>
      <c r="W212" s="259"/>
      <c r="Y212" s="259"/>
      <c r="AA212" s="259"/>
    </row>
    <row r="213" spans="5:27" ht="21">
      <c r="E213" s="258"/>
      <c r="G213" s="258"/>
      <c r="I213" s="258"/>
      <c r="K213" s="258"/>
      <c r="M213" s="259"/>
      <c r="O213" s="259"/>
      <c r="Q213" s="259"/>
      <c r="S213" s="259"/>
      <c r="U213" s="259"/>
      <c r="W213" s="259"/>
      <c r="Y213" s="259"/>
      <c r="AA213" s="259"/>
    </row>
    <row r="214" spans="5:27" ht="21">
      <c r="E214" s="258"/>
      <c r="G214" s="258"/>
      <c r="I214" s="258"/>
      <c r="K214" s="258"/>
      <c r="M214" s="259"/>
      <c r="O214" s="259"/>
      <c r="Q214" s="259"/>
      <c r="S214" s="259"/>
      <c r="U214" s="259"/>
      <c r="W214" s="259"/>
      <c r="Y214" s="259"/>
      <c r="AA214" s="259"/>
    </row>
    <row r="215" spans="5:27" ht="21">
      <c r="E215" s="258"/>
      <c r="G215" s="258"/>
      <c r="I215" s="258"/>
      <c r="K215" s="258"/>
      <c r="M215" s="259"/>
      <c r="O215" s="259"/>
      <c r="Q215" s="259"/>
      <c r="S215" s="259"/>
      <c r="U215" s="259"/>
      <c r="W215" s="259"/>
      <c r="Y215" s="259"/>
      <c r="AA215" s="259"/>
    </row>
    <row r="216" spans="5:27" ht="21">
      <c r="E216" s="258"/>
      <c r="G216" s="258"/>
      <c r="I216" s="258"/>
      <c r="K216" s="258"/>
      <c r="M216" s="259"/>
      <c r="O216" s="259"/>
      <c r="Q216" s="259"/>
      <c r="S216" s="259"/>
      <c r="U216" s="259"/>
      <c r="W216" s="259"/>
      <c r="Y216" s="259"/>
      <c r="AA216" s="259"/>
    </row>
    <row r="217" spans="5:27" ht="21">
      <c r="E217" s="258"/>
      <c r="G217" s="258"/>
      <c r="I217" s="258"/>
      <c r="K217" s="258"/>
      <c r="M217" s="259"/>
      <c r="O217" s="259"/>
      <c r="Q217" s="259"/>
      <c r="S217" s="259"/>
      <c r="U217" s="259"/>
      <c r="W217" s="259"/>
      <c r="Y217" s="259"/>
      <c r="AA217" s="259"/>
    </row>
    <row r="218" spans="5:27" ht="21">
      <c r="E218" s="258"/>
      <c r="G218" s="258"/>
      <c r="I218" s="258"/>
      <c r="K218" s="258"/>
      <c r="M218" s="259"/>
      <c r="O218" s="259"/>
      <c r="Q218" s="259"/>
      <c r="S218" s="259"/>
      <c r="U218" s="259"/>
      <c r="W218" s="259"/>
      <c r="Y218" s="259"/>
      <c r="AA218" s="259"/>
    </row>
    <row r="219" spans="5:27" ht="21">
      <c r="E219" s="258"/>
      <c r="G219" s="258"/>
      <c r="I219" s="258"/>
      <c r="K219" s="258"/>
      <c r="M219" s="259"/>
      <c r="O219" s="259"/>
      <c r="Q219" s="259"/>
      <c r="S219" s="259"/>
      <c r="U219" s="259"/>
      <c r="W219" s="259"/>
      <c r="Y219" s="259"/>
      <c r="AA219" s="259"/>
    </row>
    <row r="220" spans="5:27" ht="21">
      <c r="E220" s="258"/>
      <c r="G220" s="258"/>
      <c r="I220" s="258"/>
      <c r="K220" s="258"/>
      <c r="M220" s="259"/>
      <c r="O220" s="259"/>
      <c r="Q220" s="259"/>
      <c r="S220" s="259"/>
      <c r="U220" s="259"/>
      <c r="W220" s="259"/>
      <c r="Y220" s="259"/>
      <c r="AA220" s="259"/>
    </row>
    <row r="221" spans="5:27" ht="21">
      <c r="E221" s="258"/>
      <c r="G221" s="258"/>
      <c r="I221" s="258"/>
      <c r="K221" s="258"/>
      <c r="M221" s="259"/>
      <c r="O221" s="259"/>
      <c r="Q221" s="259"/>
      <c r="S221" s="259"/>
      <c r="U221" s="259"/>
      <c r="W221" s="259"/>
      <c r="Y221" s="259"/>
      <c r="AA221" s="259"/>
    </row>
    <row r="222" spans="5:27" ht="21">
      <c r="E222" s="258"/>
      <c r="G222" s="258"/>
      <c r="I222" s="258"/>
      <c r="K222" s="258"/>
      <c r="M222" s="259"/>
      <c r="O222" s="259"/>
      <c r="Q222" s="259"/>
      <c r="S222" s="259"/>
      <c r="U222" s="259"/>
      <c r="W222" s="259"/>
      <c r="Y222" s="259"/>
      <c r="AA222" s="259"/>
    </row>
    <row r="223" spans="5:27" ht="21">
      <c r="E223" s="258"/>
      <c r="G223" s="258"/>
      <c r="I223" s="258"/>
      <c r="K223" s="258"/>
      <c r="M223" s="259"/>
      <c r="O223" s="259"/>
      <c r="Q223" s="259"/>
      <c r="S223" s="259"/>
      <c r="U223" s="259"/>
      <c r="W223" s="259"/>
      <c r="Y223" s="259"/>
      <c r="AA223" s="259"/>
    </row>
    <row r="224" spans="5:27" ht="21">
      <c r="E224" s="258"/>
      <c r="G224" s="258"/>
      <c r="I224" s="258"/>
      <c r="K224" s="258"/>
      <c r="M224" s="259"/>
      <c r="O224" s="259"/>
      <c r="Q224" s="259"/>
      <c r="S224" s="259"/>
      <c r="U224" s="259"/>
      <c r="W224" s="259"/>
      <c r="Y224" s="259"/>
      <c r="AA224" s="259"/>
    </row>
    <row r="225" spans="5:27" ht="21">
      <c r="E225" s="258"/>
      <c r="G225" s="258"/>
      <c r="I225" s="258"/>
      <c r="K225" s="258"/>
      <c r="M225" s="259"/>
      <c r="O225" s="259"/>
      <c r="Q225" s="259"/>
      <c r="S225" s="259"/>
      <c r="U225" s="259"/>
      <c r="W225" s="259"/>
      <c r="Y225" s="259"/>
      <c r="AA225" s="259"/>
    </row>
    <row r="226" spans="5:27" ht="21">
      <c r="E226" s="258"/>
      <c r="G226" s="258"/>
      <c r="I226" s="258"/>
      <c r="K226" s="258"/>
      <c r="M226" s="259"/>
      <c r="O226" s="259"/>
      <c r="Q226" s="259"/>
      <c r="S226" s="259"/>
      <c r="U226" s="259"/>
      <c r="W226" s="259"/>
      <c r="Y226" s="259"/>
      <c r="AA226" s="259"/>
    </row>
    <row r="227" spans="5:27" ht="21">
      <c r="E227" s="258"/>
      <c r="G227" s="258"/>
      <c r="I227" s="258"/>
      <c r="K227" s="258"/>
      <c r="M227" s="259"/>
      <c r="O227" s="259"/>
      <c r="Q227" s="259"/>
      <c r="S227" s="259"/>
      <c r="U227" s="259"/>
      <c r="W227" s="259"/>
      <c r="Y227" s="259"/>
      <c r="AA227" s="259"/>
    </row>
    <row r="228" spans="5:27" ht="21">
      <c r="E228" s="258"/>
      <c r="G228" s="258"/>
      <c r="I228" s="258"/>
      <c r="K228" s="258"/>
      <c r="M228" s="259"/>
      <c r="O228" s="259"/>
      <c r="Q228" s="259"/>
      <c r="S228" s="259"/>
      <c r="U228" s="259"/>
      <c r="W228" s="259"/>
      <c r="Y228" s="259"/>
      <c r="AA228" s="259"/>
    </row>
    <row r="229" spans="5:27" ht="21">
      <c r="E229" s="258"/>
      <c r="G229" s="258"/>
      <c r="I229" s="258"/>
      <c r="K229" s="258"/>
      <c r="M229" s="259"/>
      <c r="O229" s="259"/>
      <c r="Q229" s="259"/>
      <c r="S229" s="259"/>
      <c r="U229" s="259"/>
      <c r="W229" s="259"/>
      <c r="Y229" s="259"/>
      <c r="AA229" s="259"/>
    </row>
    <row r="230" spans="5:27" ht="21">
      <c r="E230" s="258"/>
      <c r="G230" s="258"/>
      <c r="I230" s="258"/>
      <c r="K230" s="258"/>
      <c r="M230" s="259"/>
      <c r="O230" s="259"/>
      <c r="Q230" s="259"/>
      <c r="S230" s="259"/>
      <c r="U230" s="259"/>
      <c r="W230" s="259"/>
      <c r="Y230" s="259"/>
      <c r="AA230" s="259"/>
    </row>
    <row r="231" spans="5:27" ht="21">
      <c r="E231" s="258"/>
      <c r="G231" s="258"/>
      <c r="I231" s="258"/>
      <c r="K231" s="258"/>
      <c r="M231" s="259"/>
      <c r="O231" s="259"/>
      <c r="Q231" s="259"/>
      <c r="S231" s="259"/>
      <c r="U231" s="259"/>
      <c r="W231" s="259"/>
      <c r="Y231" s="259"/>
      <c r="AA231" s="259"/>
    </row>
    <row r="232" spans="5:27" ht="21">
      <c r="E232" s="258"/>
      <c r="G232" s="258"/>
      <c r="I232" s="258"/>
      <c r="K232" s="258"/>
      <c r="M232" s="259"/>
      <c r="O232" s="259"/>
      <c r="Q232" s="259"/>
      <c r="S232" s="259"/>
      <c r="U232" s="259"/>
      <c r="W232" s="259"/>
      <c r="Y232" s="259"/>
      <c r="AA232" s="259"/>
    </row>
    <row r="233" spans="5:27" ht="21">
      <c r="E233" s="258"/>
      <c r="G233" s="258"/>
      <c r="I233" s="258"/>
      <c r="K233" s="258"/>
      <c r="M233" s="259"/>
      <c r="O233" s="259"/>
      <c r="Q233" s="259"/>
      <c r="S233" s="259"/>
      <c r="U233" s="259"/>
      <c r="W233" s="259"/>
      <c r="Y233" s="259"/>
      <c r="AA233" s="259"/>
    </row>
    <row r="234" spans="5:27" ht="21">
      <c r="E234" s="258"/>
      <c r="G234" s="258"/>
      <c r="I234" s="258"/>
      <c r="K234" s="258"/>
      <c r="M234" s="259"/>
      <c r="O234" s="259"/>
      <c r="Q234" s="259"/>
      <c r="S234" s="259"/>
      <c r="U234" s="259"/>
      <c r="W234" s="259"/>
      <c r="Y234" s="259"/>
      <c r="AA234" s="259"/>
    </row>
    <row r="235" spans="5:27" ht="21">
      <c r="E235" s="258"/>
      <c r="G235" s="258"/>
      <c r="I235" s="258"/>
      <c r="K235" s="258"/>
      <c r="M235" s="259"/>
      <c r="O235" s="259"/>
      <c r="Q235" s="259"/>
      <c r="S235" s="259"/>
      <c r="U235" s="259"/>
      <c r="W235" s="259"/>
      <c r="Y235" s="259"/>
      <c r="AA235" s="259"/>
    </row>
    <row r="236" spans="5:27" ht="21">
      <c r="E236" s="258"/>
      <c r="G236" s="258"/>
      <c r="I236" s="258"/>
      <c r="K236" s="258"/>
      <c r="M236" s="259"/>
      <c r="O236" s="259"/>
      <c r="Q236" s="259"/>
      <c r="S236" s="259"/>
      <c r="U236" s="259"/>
      <c r="W236" s="259"/>
      <c r="Y236" s="259"/>
      <c r="AA236" s="259"/>
    </row>
    <row r="237" spans="5:27" ht="21">
      <c r="E237" s="258"/>
      <c r="G237" s="258"/>
      <c r="I237" s="258"/>
      <c r="K237" s="258"/>
      <c r="M237" s="259"/>
      <c r="O237" s="259"/>
      <c r="Q237" s="259"/>
      <c r="S237" s="259"/>
      <c r="U237" s="259"/>
      <c r="W237" s="259"/>
      <c r="Y237" s="259"/>
      <c r="AA237" s="259"/>
    </row>
    <row r="238" spans="5:27" ht="21">
      <c r="E238" s="258"/>
      <c r="G238" s="258"/>
      <c r="I238" s="258"/>
      <c r="K238" s="258"/>
      <c r="M238" s="259"/>
      <c r="O238" s="259"/>
      <c r="Q238" s="259"/>
      <c r="S238" s="259"/>
      <c r="U238" s="259"/>
      <c r="W238" s="259"/>
      <c r="Y238" s="259"/>
      <c r="AA238" s="259"/>
    </row>
    <row r="239" spans="5:27" ht="21">
      <c r="E239" s="258"/>
      <c r="G239" s="258"/>
      <c r="I239" s="258"/>
      <c r="K239" s="258"/>
      <c r="M239" s="259"/>
      <c r="O239" s="259"/>
      <c r="Q239" s="259"/>
      <c r="S239" s="259"/>
      <c r="U239" s="259"/>
      <c r="W239" s="259"/>
      <c r="Y239" s="259"/>
      <c r="AA239" s="259"/>
    </row>
    <row r="240" spans="5:27" ht="21">
      <c r="E240" s="258"/>
      <c r="G240" s="258"/>
      <c r="I240" s="258"/>
      <c r="K240" s="258"/>
      <c r="M240" s="259"/>
      <c r="O240" s="259"/>
      <c r="Q240" s="259"/>
      <c r="S240" s="259"/>
      <c r="U240" s="259"/>
      <c r="W240" s="259"/>
      <c r="Y240" s="259"/>
      <c r="AA240" s="259"/>
    </row>
    <row r="241" spans="5:27" ht="21">
      <c r="E241" s="258"/>
      <c r="G241" s="258"/>
      <c r="I241" s="258"/>
      <c r="K241" s="258"/>
      <c r="M241" s="259"/>
      <c r="O241" s="259"/>
      <c r="Q241" s="259"/>
      <c r="S241" s="259"/>
      <c r="U241" s="259"/>
      <c r="W241" s="259"/>
      <c r="Y241" s="259"/>
      <c r="AA241" s="259"/>
    </row>
    <row r="242" spans="5:27" ht="21">
      <c r="E242" s="258"/>
      <c r="G242" s="258"/>
      <c r="I242" s="258"/>
      <c r="K242" s="258"/>
      <c r="M242" s="259"/>
      <c r="O242" s="259"/>
      <c r="Q242" s="259"/>
      <c r="S242" s="259"/>
      <c r="U242" s="259"/>
      <c r="W242" s="259"/>
      <c r="Y242" s="259"/>
      <c r="AA242" s="259"/>
    </row>
    <row r="243" spans="5:27" ht="21">
      <c r="E243" s="258"/>
      <c r="G243" s="258"/>
      <c r="I243" s="258"/>
      <c r="K243" s="258"/>
      <c r="M243" s="259"/>
      <c r="O243" s="259"/>
      <c r="Q243" s="259"/>
      <c r="S243" s="259"/>
      <c r="U243" s="259"/>
      <c r="W243" s="259"/>
      <c r="Y243" s="259"/>
      <c r="AA243" s="259"/>
    </row>
    <row r="244" spans="5:27" ht="21">
      <c r="E244" s="258"/>
      <c r="G244" s="258"/>
      <c r="I244" s="258"/>
      <c r="K244" s="258"/>
      <c r="M244" s="259"/>
      <c r="O244" s="259"/>
      <c r="Q244" s="259"/>
      <c r="S244" s="259"/>
      <c r="U244" s="259"/>
      <c r="W244" s="259"/>
      <c r="Y244" s="259"/>
      <c r="AA244" s="259"/>
    </row>
    <row r="245" spans="5:27" ht="21">
      <c r="E245" s="258"/>
      <c r="G245" s="258"/>
      <c r="I245" s="258"/>
      <c r="K245" s="258"/>
      <c r="M245" s="259"/>
      <c r="O245" s="259"/>
      <c r="Q245" s="259"/>
      <c r="S245" s="259"/>
      <c r="U245" s="259"/>
      <c r="W245" s="259"/>
      <c r="Y245" s="259"/>
      <c r="AA245" s="259"/>
    </row>
    <row r="246" spans="5:27" ht="21">
      <c r="E246" s="258"/>
      <c r="G246" s="258"/>
      <c r="I246" s="258"/>
      <c r="K246" s="258"/>
      <c r="M246" s="259"/>
      <c r="O246" s="259"/>
      <c r="Q246" s="259"/>
      <c r="S246" s="259"/>
      <c r="U246" s="259"/>
      <c r="W246" s="259"/>
      <c r="Y246" s="259"/>
      <c r="AA246" s="259"/>
    </row>
    <row r="247" spans="5:27" ht="21">
      <c r="E247" s="258"/>
      <c r="G247" s="258"/>
      <c r="I247" s="258"/>
      <c r="K247" s="258"/>
      <c r="M247" s="259"/>
      <c r="O247" s="259"/>
      <c r="Q247" s="259"/>
      <c r="S247" s="259"/>
      <c r="U247" s="259"/>
      <c r="W247" s="259"/>
      <c r="Y247" s="259"/>
      <c r="AA247" s="259"/>
    </row>
    <row r="248" spans="5:27" ht="21">
      <c r="E248" s="258"/>
      <c r="G248" s="258"/>
      <c r="I248" s="258"/>
      <c r="K248" s="258"/>
      <c r="M248" s="259"/>
      <c r="O248" s="259"/>
      <c r="Q248" s="259"/>
      <c r="S248" s="259"/>
      <c r="U248" s="259"/>
      <c r="W248" s="259"/>
      <c r="Y248" s="259"/>
      <c r="AA248" s="259"/>
    </row>
    <row r="249" spans="5:27" ht="21">
      <c r="E249" s="258"/>
      <c r="G249" s="258"/>
      <c r="I249" s="258"/>
      <c r="K249" s="258"/>
      <c r="M249" s="259"/>
      <c r="O249" s="259"/>
      <c r="Q249" s="259"/>
      <c r="S249" s="259"/>
      <c r="U249" s="259"/>
      <c r="W249" s="259"/>
      <c r="Y249" s="259"/>
      <c r="AA249" s="259"/>
    </row>
    <row r="250" spans="5:27" ht="21">
      <c r="E250" s="258"/>
      <c r="G250" s="258"/>
      <c r="I250" s="258"/>
      <c r="K250" s="258"/>
      <c r="M250" s="259"/>
      <c r="O250" s="259"/>
      <c r="Q250" s="259"/>
      <c r="S250" s="259"/>
      <c r="U250" s="259"/>
      <c r="W250" s="259"/>
      <c r="Y250" s="259"/>
      <c r="AA250" s="259"/>
    </row>
    <row r="251" spans="5:27" ht="21">
      <c r="E251" s="258"/>
      <c r="G251" s="258"/>
      <c r="I251" s="258"/>
      <c r="K251" s="258"/>
      <c r="M251" s="259"/>
      <c r="O251" s="259"/>
      <c r="Q251" s="259"/>
      <c r="S251" s="259"/>
      <c r="U251" s="259"/>
      <c r="W251" s="259"/>
      <c r="Y251" s="259"/>
      <c r="AA251" s="259"/>
    </row>
    <row r="252" spans="5:27" ht="21">
      <c r="E252" s="258"/>
      <c r="G252" s="258"/>
      <c r="I252" s="258"/>
      <c r="K252" s="258"/>
      <c r="M252" s="259"/>
      <c r="O252" s="259"/>
      <c r="Q252" s="259"/>
      <c r="S252" s="259"/>
      <c r="U252" s="259"/>
      <c r="W252" s="259"/>
      <c r="Y252" s="259"/>
      <c r="AA252" s="259"/>
    </row>
    <row r="253" spans="5:27" ht="21">
      <c r="E253" s="258"/>
      <c r="G253" s="258"/>
      <c r="I253" s="258"/>
      <c r="K253" s="258"/>
      <c r="M253" s="259"/>
      <c r="O253" s="259"/>
      <c r="Q253" s="259"/>
      <c r="S253" s="259"/>
      <c r="U253" s="259"/>
      <c r="W253" s="259"/>
      <c r="Y253" s="259"/>
      <c r="AA253" s="259"/>
    </row>
    <row r="254" spans="5:27" ht="21">
      <c r="E254" s="258"/>
      <c r="G254" s="258"/>
      <c r="I254" s="258"/>
      <c r="K254" s="258"/>
      <c r="M254" s="259"/>
      <c r="O254" s="259"/>
      <c r="Q254" s="259"/>
      <c r="S254" s="259"/>
      <c r="U254" s="259"/>
      <c r="W254" s="259"/>
      <c r="Y254" s="259"/>
      <c r="AA254" s="259"/>
    </row>
    <row r="255" spans="5:27" ht="21">
      <c r="E255" s="258"/>
      <c r="G255" s="258"/>
      <c r="I255" s="258"/>
      <c r="K255" s="258"/>
      <c r="M255" s="259"/>
      <c r="O255" s="259"/>
      <c r="Q255" s="259"/>
      <c r="S255" s="259"/>
      <c r="U255" s="259"/>
      <c r="W255" s="259"/>
      <c r="Y255" s="259"/>
      <c r="AA255" s="259"/>
    </row>
    <row r="256" spans="5:27" ht="21">
      <c r="E256" s="258"/>
      <c r="G256" s="258"/>
      <c r="I256" s="258"/>
      <c r="K256" s="258"/>
      <c r="M256" s="259"/>
      <c r="O256" s="259"/>
      <c r="Q256" s="259"/>
      <c r="S256" s="259"/>
      <c r="U256" s="259"/>
      <c r="W256" s="259"/>
      <c r="Y256" s="259"/>
      <c r="AA256" s="259"/>
    </row>
    <row r="257" spans="5:27" ht="21">
      <c r="E257" s="258"/>
      <c r="G257" s="258"/>
      <c r="I257" s="258"/>
      <c r="K257" s="258"/>
      <c r="M257" s="259"/>
      <c r="O257" s="259"/>
      <c r="Q257" s="259"/>
      <c r="S257" s="259"/>
      <c r="U257" s="259"/>
      <c r="W257" s="259"/>
      <c r="Y257" s="259"/>
      <c r="AA257" s="259"/>
    </row>
    <row r="258" spans="5:27" ht="21">
      <c r="E258" s="258"/>
      <c r="G258" s="258"/>
      <c r="I258" s="258"/>
      <c r="K258" s="258"/>
      <c r="M258" s="259"/>
      <c r="O258" s="259"/>
      <c r="Q258" s="259"/>
      <c r="S258" s="259"/>
      <c r="U258" s="259"/>
      <c r="W258" s="259"/>
      <c r="Y258" s="259"/>
      <c r="AA258" s="259"/>
    </row>
    <row r="259" spans="5:27" ht="21">
      <c r="E259" s="258"/>
      <c r="G259" s="258"/>
      <c r="I259" s="258"/>
      <c r="K259" s="258"/>
      <c r="M259" s="259"/>
      <c r="O259" s="259"/>
      <c r="Q259" s="259"/>
      <c r="S259" s="259"/>
      <c r="U259" s="259"/>
      <c r="W259" s="259"/>
      <c r="Y259" s="259"/>
      <c r="AA259" s="259"/>
    </row>
    <row r="260" spans="5:27" ht="21">
      <c r="E260" s="258"/>
      <c r="G260" s="258"/>
      <c r="I260" s="258"/>
      <c r="K260" s="258"/>
      <c r="M260" s="259"/>
      <c r="O260" s="259"/>
      <c r="Q260" s="259"/>
      <c r="S260" s="259"/>
      <c r="U260" s="259"/>
      <c r="W260" s="259"/>
      <c r="Y260" s="259"/>
      <c r="AA260" s="259"/>
    </row>
    <row r="261" spans="5:27" ht="21">
      <c r="E261" s="258"/>
      <c r="G261" s="258"/>
      <c r="I261" s="258"/>
      <c r="K261" s="258"/>
      <c r="M261" s="259"/>
      <c r="O261" s="259"/>
      <c r="Q261" s="259"/>
      <c r="S261" s="259"/>
      <c r="U261" s="259"/>
      <c r="W261" s="259"/>
      <c r="Y261" s="259"/>
      <c r="AA261" s="259"/>
    </row>
    <row r="262" spans="5:27" ht="21">
      <c r="E262" s="258"/>
      <c r="G262" s="258"/>
      <c r="I262" s="258"/>
      <c r="K262" s="258"/>
      <c r="M262" s="259"/>
      <c r="O262" s="259"/>
      <c r="Q262" s="259"/>
      <c r="S262" s="259"/>
      <c r="U262" s="259"/>
      <c r="W262" s="259"/>
      <c r="Y262" s="259"/>
      <c r="AA262" s="259"/>
    </row>
    <row r="263" spans="5:27" ht="21">
      <c r="E263" s="258"/>
      <c r="G263" s="258"/>
      <c r="I263" s="258"/>
      <c r="K263" s="258"/>
      <c r="M263" s="259"/>
      <c r="O263" s="259"/>
      <c r="Q263" s="259"/>
      <c r="S263" s="259"/>
      <c r="U263" s="259"/>
      <c r="W263" s="259"/>
      <c r="Y263" s="259"/>
      <c r="AA263" s="259"/>
    </row>
    <row r="264" spans="5:27" ht="21">
      <c r="E264" s="258"/>
      <c r="G264" s="258"/>
      <c r="I264" s="258"/>
      <c r="K264" s="258"/>
      <c r="M264" s="259"/>
      <c r="O264" s="259"/>
      <c r="Q264" s="259"/>
      <c r="S264" s="259"/>
      <c r="U264" s="259"/>
      <c r="W264" s="259"/>
      <c r="Y264" s="259"/>
      <c r="AA264" s="259"/>
    </row>
    <row r="265" spans="5:27" ht="21">
      <c r="E265" s="258"/>
      <c r="G265" s="258"/>
      <c r="I265" s="258"/>
      <c r="K265" s="258"/>
      <c r="M265" s="259"/>
      <c r="O265" s="259"/>
      <c r="Q265" s="259"/>
      <c r="S265" s="259"/>
      <c r="U265" s="259"/>
      <c r="W265" s="259"/>
      <c r="Y265" s="259"/>
      <c r="AA265" s="259"/>
    </row>
    <row r="266" spans="5:27" ht="21">
      <c r="E266" s="258"/>
      <c r="G266" s="258"/>
      <c r="I266" s="258"/>
      <c r="K266" s="258"/>
      <c r="M266" s="259"/>
      <c r="O266" s="259"/>
      <c r="Q266" s="259"/>
      <c r="S266" s="259"/>
      <c r="U266" s="259"/>
      <c r="W266" s="259"/>
      <c r="Y266" s="259"/>
      <c r="AA266" s="259"/>
    </row>
    <row r="267" spans="5:27" ht="21">
      <c r="E267" s="258"/>
      <c r="G267" s="258"/>
      <c r="I267" s="258"/>
      <c r="K267" s="258"/>
      <c r="M267" s="259"/>
      <c r="O267" s="259"/>
      <c r="Q267" s="259"/>
      <c r="S267" s="259"/>
      <c r="U267" s="259"/>
      <c r="W267" s="259"/>
      <c r="Y267" s="259"/>
      <c r="AA267" s="259"/>
    </row>
    <row r="268" spans="5:27" ht="21">
      <c r="E268" s="258"/>
      <c r="G268" s="258"/>
      <c r="I268" s="258"/>
      <c r="K268" s="258"/>
      <c r="M268" s="259"/>
      <c r="O268" s="259"/>
      <c r="Q268" s="259"/>
      <c r="S268" s="259"/>
      <c r="U268" s="259"/>
      <c r="W268" s="259"/>
      <c r="Y268" s="259"/>
      <c r="AA268" s="259"/>
    </row>
    <row r="269" spans="5:27" ht="21">
      <c r="E269" s="258"/>
      <c r="G269" s="258"/>
      <c r="I269" s="258"/>
      <c r="K269" s="258"/>
      <c r="M269" s="259"/>
      <c r="O269" s="259"/>
      <c r="Q269" s="259"/>
      <c r="S269" s="259"/>
      <c r="U269" s="259"/>
      <c r="W269" s="259"/>
      <c r="Y269" s="259"/>
      <c r="AA269" s="259"/>
    </row>
    <row r="270" spans="5:27" ht="21">
      <c r="E270" s="258"/>
      <c r="G270" s="258"/>
      <c r="I270" s="258"/>
      <c r="K270" s="258"/>
      <c r="M270" s="259"/>
      <c r="O270" s="259"/>
      <c r="Q270" s="259"/>
      <c r="S270" s="259"/>
      <c r="U270" s="259"/>
      <c r="W270" s="259"/>
      <c r="Y270" s="259"/>
      <c r="AA270" s="259"/>
    </row>
    <row r="271" spans="5:27" ht="21">
      <c r="E271" s="258"/>
      <c r="G271" s="258"/>
      <c r="I271" s="258"/>
      <c r="K271" s="258"/>
      <c r="M271" s="259"/>
      <c r="O271" s="259"/>
      <c r="Q271" s="259"/>
      <c r="S271" s="259"/>
      <c r="U271" s="259"/>
      <c r="W271" s="259"/>
      <c r="Y271" s="259"/>
      <c r="AA271" s="259"/>
    </row>
    <row r="272" spans="5:27" ht="21">
      <c r="E272" s="258"/>
      <c r="G272" s="258"/>
      <c r="I272" s="258"/>
      <c r="K272" s="258"/>
      <c r="M272" s="259"/>
      <c r="O272" s="259"/>
      <c r="Q272" s="259"/>
      <c r="S272" s="259"/>
      <c r="U272" s="259"/>
      <c r="W272" s="259"/>
      <c r="Y272" s="259"/>
      <c r="AA272" s="259"/>
    </row>
    <row r="273" spans="5:27" ht="21">
      <c r="E273" s="258"/>
      <c r="G273" s="258"/>
      <c r="I273" s="258"/>
      <c r="K273" s="258"/>
      <c r="M273" s="259"/>
      <c r="O273" s="259"/>
      <c r="Q273" s="259"/>
      <c r="S273" s="259"/>
      <c r="U273" s="259"/>
      <c r="W273" s="259"/>
      <c r="Y273" s="259"/>
      <c r="AA273" s="259"/>
    </row>
    <row r="274" spans="5:27" ht="21">
      <c r="E274" s="258"/>
      <c r="G274" s="258"/>
      <c r="I274" s="258"/>
      <c r="K274" s="258"/>
      <c r="M274" s="259"/>
      <c r="O274" s="259"/>
      <c r="Q274" s="259"/>
      <c r="S274" s="259"/>
      <c r="U274" s="259"/>
      <c r="W274" s="259"/>
      <c r="Y274" s="259"/>
      <c r="AA274" s="259"/>
    </row>
    <row r="275" spans="5:27" ht="21">
      <c r="E275" s="258"/>
      <c r="G275" s="258"/>
      <c r="I275" s="258"/>
      <c r="K275" s="258"/>
      <c r="M275" s="259"/>
      <c r="O275" s="259"/>
      <c r="Q275" s="259"/>
      <c r="S275" s="259"/>
      <c r="U275" s="259"/>
      <c r="W275" s="259"/>
      <c r="Y275" s="259"/>
      <c r="AA275" s="259"/>
    </row>
    <row r="276" spans="5:27" ht="21">
      <c r="E276" s="258"/>
      <c r="G276" s="258"/>
      <c r="I276" s="258"/>
      <c r="K276" s="258"/>
      <c r="M276" s="259"/>
      <c r="O276" s="259"/>
      <c r="Q276" s="259"/>
      <c r="S276" s="259"/>
      <c r="U276" s="259"/>
      <c r="W276" s="259"/>
      <c r="Y276" s="259"/>
      <c r="AA276" s="259"/>
    </row>
    <row r="277" spans="5:27" ht="21">
      <c r="E277" s="258"/>
      <c r="G277" s="258"/>
      <c r="I277" s="258"/>
      <c r="K277" s="258"/>
      <c r="M277" s="259"/>
      <c r="O277" s="259"/>
      <c r="Q277" s="259"/>
      <c r="S277" s="259"/>
      <c r="U277" s="259"/>
      <c r="W277" s="259"/>
      <c r="Y277" s="259"/>
      <c r="AA277" s="259"/>
    </row>
    <row r="278" spans="5:27" ht="21">
      <c r="E278" s="258"/>
      <c r="G278" s="258"/>
      <c r="I278" s="258"/>
      <c r="K278" s="258"/>
      <c r="M278" s="259"/>
      <c r="O278" s="259"/>
      <c r="Q278" s="259"/>
      <c r="S278" s="259"/>
      <c r="U278" s="259"/>
      <c r="W278" s="259"/>
      <c r="Y278" s="259"/>
      <c r="AA278" s="259"/>
    </row>
    <row r="279" spans="5:27" ht="21">
      <c r="E279" s="258"/>
      <c r="G279" s="258"/>
      <c r="I279" s="258"/>
      <c r="K279" s="258"/>
      <c r="M279" s="259"/>
      <c r="O279" s="259"/>
      <c r="Q279" s="259"/>
      <c r="S279" s="259"/>
      <c r="U279" s="259"/>
      <c r="W279" s="259"/>
      <c r="Y279" s="259"/>
      <c r="AA279" s="259"/>
    </row>
    <row r="280" spans="5:27" ht="21">
      <c r="E280" s="258"/>
      <c r="G280" s="258"/>
      <c r="I280" s="258"/>
      <c r="K280" s="258"/>
      <c r="M280" s="259"/>
      <c r="O280" s="259"/>
      <c r="Q280" s="259"/>
      <c r="S280" s="259"/>
      <c r="U280" s="259"/>
      <c r="W280" s="259"/>
      <c r="Y280" s="259"/>
      <c r="AA280" s="259"/>
    </row>
    <row r="281" spans="5:27" ht="21">
      <c r="E281" s="258"/>
      <c r="G281" s="258"/>
      <c r="I281" s="258"/>
      <c r="K281" s="258"/>
      <c r="M281" s="259"/>
      <c r="O281" s="259"/>
      <c r="Q281" s="259"/>
      <c r="S281" s="259"/>
      <c r="U281" s="259"/>
      <c r="W281" s="259"/>
      <c r="Y281" s="259"/>
      <c r="AA281" s="259"/>
    </row>
    <row r="282" spans="5:27" ht="21">
      <c r="E282" s="258"/>
      <c r="G282" s="258"/>
      <c r="I282" s="258"/>
      <c r="K282" s="258"/>
      <c r="M282" s="259"/>
      <c r="O282" s="259"/>
      <c r="Q282" s="259"/>
      <c r="S282" s="259"/>
      <c r="U282" s="259"/>
      <c r="W282" s="259"/>
      <c r="Y282" s="259"/>
      <c r="AA282" s="259"/>
    </row>
    <row r="283" spans="5:27" ht="21">
      <c r="E283" s="258"/>
      <c r="G283" s="258"/>
      <c r="I283" s="258"/>
      <c r="K283" s="258"/>
      <c r="M283" s="259"/>
      <c r="O283" s="259"/>
      <c r="Q283" s="259"/>
      <c r="S283" s="259"/>
      <c r="U283" s="259"/>
      <c r="W283" s="259"/>
      <c r="Y283" s="259"/>
      <c r="AA283" s="259"/>
    </row>
    <row r="284" spans="5:27" ht="21">
      <c r="E284" s="258"/>
      <c r="G284" s="258"/>
      <c r="I284" s="258"/>
      <c r="K284" s="258"/>
      <c r="M284" s="259"/>
      <c r="O284" s="259"/>
      <c r="Q284" s="259"/>
      <c r="S284" s="259"/>
      <c r="U284" s="259"/>
      <c r="W284" s="259"/>
      <c r="Y284" s="259"/>
      <c r="AA284" s="259"/>
    </row>
    <row r="285" spans="5:27" ht="21">
      <c r="E285" s="258"/>
      <c r="G285" s="258"/>
      <c r="I285" s="258"/>
      <c r="K285" s="258"/>
      <c r="M285" s="259"/>
      <c r="O285" s="259"/>
      <c r="Q285" s="259"/>
      <c r="S285" s="259"/>
      <c r="U285" s="259"/>
      <c r="W285" s="259"/>
      <c r="Y285" s="259"/>
      <c r="AA285" s="259"/>
    </row>
    <row r="286" spans="5:27" ht="21">
      <c r="E286" s="258"/>
      <c r="G286" s="258"/>
      <c r="I286" s="258"/>
      <c r="K286" s="258"/>
      <c r="M286" s="259"/>
      <c r="O286" s="259"/>
      <c r="Q286" s="259"/>
      <c r="S286" s="259"/>
      <c r="U286" s="259"/>
      <c r="W286" s="259"/>
      <c r="Y286" s="259"/>
      <c r="AA286" s="259"/>
    </row>
    <row r="287" spans="5:27" ht="21">
      <c r="E287" s="258"/>
      <c r="G287" s="258"/>
      <c r="I287" s="258"/>
      <c r="K287" s="258"/>
      <c r="M287" s="259"/>
      <c r="O287" s="259"/>
      <c r="Q287" s="259"/>
      <c r="S287" s="259"/>
      <c r="U287" s="259"/>
      <c r="W287" s="259"/>
      <c r="Y287" s="259"/>
      <c r="AA287" s="259"/>
    </row>
    <row r="288" spans="5:27" ht="21">
      <c r="E288" s="258"/>
      <c r="G288" s="258"/>
      <c r="I288" s="258"/>
      <c r="K288" s="258"/>
      <c r="M288" s="259"/>
      <c r="O288" s="259"/>
      <c r="Q288" s="259"/>
      <c r="S288" s="259"/>
      <c r="U288" s="259"/>
      <c r="W288" s="259"/>
      <c r="Y288" s="259"/>
      <c r="AA288" s="259"/>
    </row>
    <row r="289" spans="5:27" ht="21">
      <c r="E289" s="258"/>
      <c r="G289" s="258"/>
      <c r="I289" s="258"/>
      <c r="K289" s="258"/>
      <c r="M289" s="259"/>
      <c r="O289" s="259"/>
      <c r="Q289" s="259"/>
      <c r="S289" s="259"/>
      <c r="U289" s="259"/>
      <c r="W289" s="259"/>
      <c r="Y289" s="259"/>
      <c r="AA289" s="259"/>
    </row>
    <row r="290" spans="5:27" ht="21">
      <c r="E290" s="258"/>
      <c r="G290" s="258"/>
      <c r="I290" s="258"/>
      <c r="K290" s="258"/>
      <c r="M290" s="259"/>
      <c r="O290" s="259"/>
      <c r="Q290" s="259"/>
      <c r="S290" s="259"/>
      <c r="U290" s="259"/>
      <c r="W290" s="259"/>
      <c r="Y290" s="259"/>
      <c r="AA290" s="259"/>
    </row>
    <row r="291" spans="5:27" ht="21">
      <c r="E291" s="258"/>
      <c r="G291" s="258"/>
      <c r="I291" s="258"/>
      <c r="K291" s="258"/>
      <c r="M291" s="259"/>
      <c r="O291" s="259"/>
      <c r="Q291" s="259"/>
      <c r="S291" s="259"/>
      <c r="U291" s="259"/>
      <c r="W291" s="259"/>
      <c r="Y291" s="259"/>
      <c r="AA291" s="259"/>
    </row>
    <row r="292" spans="5:27" ht="21">
      <c r="E292" s="258"/>
      <c r="G292" s="258"/>
      <c r="I292" s="258"/>
      <c r="K292" s="258"/>
      <c r="M292" s="259"/>
      <c r="O292" s="259"/>
      <c r="Q292" s="259"/>
      <c r="S292" s="259"/>
      <c r="U292" s="259"/>
      <c r="W292" s="259"/>
      <c r="Y292" s="259"/>
      <c r="AA292" s="259"/>
    </row>
    <row r="293" spans="5:27" ht="21">
      <c r="E293" s="258"/>
      <c r="G293" s="258"/>
      <c r="I293" s="258"/>
      <c r="K293" s="258"/>
      <c r="M293" s="259"/>
      <c r="O293" s="259"/>
      <c r="Q293" s="259"/>
      <c r="S293" s="259"/>
      <c r="U293" s="259"/>
      <c r="W293" s="259"/>
      <c r="Y293" s="259"/>
      <c r="AA293" s="259"/>
    </row>
    <row r="294" spans="5:27" ht="21">
      <c r="E294" s="258"/>
      <c r="G294" s="258"/>
      <c r="I294" s="258"/>
      <c r="K294" s="258"/>
      <c r="M294" s="259"/>
      <c r="O294" s="259"/>
      <c r="Q294" s="259"/>
      <c r="S294" s="259"/>
      <c r="U294" s="259"/>
      <c r="W294" s="259"/>
      <c r="Y294" s="259"/>
      <c r="AA294" s="259"/>
    </row>
    <row r="295" spans="5:27" ht="21">
      <c r="E295" s="258"/>
      <c r="G295" s="258"/>
      <c r="I295" s="258"/>
      <c r="K295" s="258"/>
      <c r="M295" s="259"/>
      <c r="O295" s="259"/>
      <c r="Q295" s="259"/>
      <c r="S295" s="259"/>
      <c r="U295" s="259"/>
      <c r="W295" s="259"/>
      <c r="Y295" s="259"/>
      <c r="AA295" s="259"/>
    </row>
    <row r="296" spans="5:27" ht="21">
      <c r="E296" s="258"/>
      <c r="G296" s="258"/>
      <c r="I296" s="258"/>
      <c r="K296" s="258"/>
      <c r="M296" s="259"/>
      <c r="O296" s="259"/>
      <c r="Q296" s="259"/>
      <c r="S296" s="259"/>
      <c r="U296" s="259"/>
      <c r="W296" s="259"/>
      <c r="Y296" s="259"/>
      <c r="AA296" s="259"/>
    </row>
    <row r="297" spans="5:27" ht="21">
      <c r="E297" s="258"/>
      <c r="G297" s="258"/>
      <c r="I297" s="258"/>
      <c r="K297" s="258"/>
      <c r="M297" s="259"/>
      <c r="O297" s="259"/>
      <c r="Q297" s="259"/>
      <c r="S297" s="259"/>
      <c r="U297" s="259"/>
      <c r="W297" s="259"/>
      <c r="Y297" s="259"/>
      <c r="AA297" s="259"/>
    </row>
    <row r="298" spans="5:27" ht="21">
      <c r="E298" s="258"/>
      <c r="G298" s="258"/>
      <c r="I298" s="258"/>
      <c r="K298" s="258"/>
      <c r="M298" s="259"/>
      <c r="O298" s="259"/>
      <c r="Q298" s="259"/>
      <c r="S298" s="259"/>
      <c r="U298" s="259"/>
      <c r="W298" s="259"/>
      <c r="Y298" s="259"/>
      <c r="AA298" s="259"/>
    </row>
    <row r="299" spans="5:27" ht="21">
      <c r="E299" s="258"/>
      <c r="G299" s="258"/>
      <c r="I299" s="258"/>
      <c r="K299" s="258"/>
      <c r="M299" s="259"/>
      <c r="O299" s="259"/>
      <c r="Q299" s="259"/>
      <c r="S299" s="259"/>
      <c r="U299" s="259"/>
      <c r="W299" s="259"/>
      <c r="Y299" s="259"/>
      <c r="AA299" s="259"/>
    </row>
    <row r="300" spans="5:27" ht="21">
      <c r="E300" s="258"/>
      <c r="G300" s="258"/>
      <c r="I300" s="258"/>
      <c r="K300" s="258"/>
      <c r="M300" s="259"/>
      <c r="O300" s="259"/>
      <c r="Q300" s="259"/>
      <c r="S300" s="259"/>
      <c r="U300" s="259"/>
      <c r="W300" s="259"/>
      <c r="Y300" s="259"/>
      <c r="AA300" s="259"/>
    </row>
    <row r="301" spans="5:27" ht="21">
      <c r="E301" s="258"/>
      <c r="G301" s="258"/>
      <c r="I301" s="258"/>
      <c r="K301" s="258"/>
      <c r="M301" s="259"/>
      <c r="O301" s="259"/>
      <c r="Q301" s="259"/>
      <c r="S301" s="259"/>
      <c r="U301" s="259"/>
      <c r="W301" s="259"/>
      <c r="Y301" s="259"/>
      <c r="AA301" s="259"/>
    </row>
    <row r="302" spans="5:27" ht="21">
      <c r="E302" s="258"/>
      <c r="G302" s="258"/>
      <c r="I302" s="258"/>
      <c r="K302" s="258"/>
      <c r="M302" s="259"/>
      <c r="O302" s="259"/>
      <c r="Q302" s="259"/>
      <c r="S302" s="259"/>
      <c r="U302" s="259"/>
      <c r="W302" s="259"/>
      <c r="Y302" s="259"/>
      <c r="AA302" s="259"/>
    </row>
    <row r="303" spans="5:27" ht="21">
      <c r="E303" s="258"/>
      <c r="G303" s="258"/>
      <c r="I303" s="258"/>
      <c r="K303" s="258"/>
      <c r="M303" s="259"/>
      <c r="O303" s="259"/>
      <c r="Q303" s="259"/>
      <c r="S303" s="259"/>
      <c r="U303" s="259"/>
      <c r="W303" s="259"/>
      <c r="Y303" s="259"/>
      <c r="AA303" s="259"/>
    </row>
    <row r="304" spans="5:27" ht="21">
      <c r="E304" s="258"/>
      <c r="G304" s="258"/>
      <c r="I304" s="258"/>
      <c r="K304" s="258"/>
      <c r="M304" s="259"/>
      <c r="O304" s="259"/>
      <c r="Q304" s="259"/>
      <c r="S304" s="259"/>
      <c r="U304" s="259"/>
      <c r="W304" s="259"/>
      <c r="Y304" s="259"/>
      <c r="AA304" s="259"/>
    </row>
    <row r="305" spans="5:27" ht="21">
      <c r="E305" s="258"/>
      <c r="G305" s="258"/>
      <c r="I305" s="258"/>
      <c r="K305" s="258"/>
      <c r="M305" s="259"/>
      <c r="O305" s="259"/>
      <c r="Q305" s="259"/>
      <c r="S305" s="259"/>
      <c r="U305" s="259"/>
      <c r="W305" s="259"/>
      <c r="Y305" s="259"/>
      <c r="AA305" s="259"/>
    </row>
    <row r="306" spans="5:27" ht="21">
      <c r="E306" s="258"/>
      <c r="G306" s="258"/>
      <c r="I306" s="258"/>
      <c r="K306" s="258"/>
      <c r="M306" s="259"/>
      <c r="O306" s="259"/>
      <c r="Q306" s="259"/>
      <c r="S306" s="259"/>
      <c r="U306" s="259"/>
      <c r="W306" s="259"/>
      <c r="Y306" s="259"/>
      <c r="AA306" s="259"/>
    </row>
    <row r="307" spans="5:27" ht="21">
      <c r="E307" s="258"/>
      <c r="G307" s="258"/>
      <c r="I307" s="258"/>
      <c r="K307" s="258"/>
      <c r="M307" s="259"/>
      <c r="O307" s="259"/>
      <c r="Q307" s="259"/>
      <c r="S307" s="259"/>
      <c r="U307" s="259"/>
      <c r="W307" s="259"/>
      <c r="Y307" s="259"/>
      <c r="AA307" s="259"/>
    </row>
    <row r="308" spans="5:27" ht="21">
      <c r="E308" s="258"/>
      <c r="G308" s="258"/>
      <c r="I308" s="258"/>
      <c r="K308" s="258"/>
      <c r="M308" s="259"/>
      <c r="O308" s="259"/>
      <c r="Q308" s="259"/>
      <c r="S308" s="259"/>
      <c r="U308" s="259"/>
      <c r="W308" s="259"/>
      <c r="Y308" s="259"/>
      <c r="AA308" s="259"/>
    </row>
    <row r="309" spans="5:27" ht="21">
      <c r="E309" s="258"/>
      <c r="G309" s="258"/>
      <c r="I309" s="258"/>
      <c r="K309" s="258"/>
      <c r="M309" s="259"/>
      <c r="O309" s="259"/>
      <c r="Q309" s="259"/>
      <c r="S309" s="259"/>
      <c r="U309" s="259"/>
      <c r="W309" s="259"/>
      <c r="Y309" s="259"/>
      <c r="AA309" s="259"/>
    </row>
    <row r="310" spans="5:27" ht="21">
      <c r="E310" s="258"/>
      <c r="G310" s="258"/>
      <c r="I310" s="258"/>
      <c r="K310" s="258"/>
      <c r="M310" s="259"/>
      <c r="O310" s="259"/>
      <c r="Q310" s="259"/>
      <c r="S310" s="259"/>
      <c r="U310" s="259"/>
      <c r="W310" s="259"/>
      <c r="Y310" s="259"/>
      <c r="AA310" s="259"/>
    </row>
    <row r="311" spans="5:27" ht="21">
      <c r="E311" s="258"/>
      <c r="G311" s="258"/>
      <c r="I311" s="258"/>
      <c r="K311" s="258"/>
      <c r="M311" s="259"/>
      <c r="O311" s="259"/>
      <c r="Q311" s="259"/>
      <c r="S311" s="259"/>
      <c r="U311" s="259"/>
      <c r="W311" s="259"/>
      <c r="Y311" s="259"/>
      <c r="AA311" s="259"/>
    </row>
    <row r="312" spans="5:27" ht="21">
      <c r="E312" s="258"/>
      <c r="G312" s="258"/>
      <c r="I312" s="258"/>
      <c r="K312" s="258"/>
      <c r="M312" s="259"/>
      <c r="O312" s="259"/>
      <c r="Q312" s="259"/>
      <c r="S312" s="259"/>
      <c r="U312" s="259"/>
      <c r="W312" s="259"/>
      <c r="Y312" s="259"/>
      <c r="AA312" s="259"/>
    </row>
    <row r="313" spans="5:27" ht="21">
      <c r="E313" s="258"/>
      <c r="G313" s="258"/>
      <c r="I313" s="258"/>
      <c r="K313" s="258"/>
      <c r="M313" s="259"/>
      <c r="O313" s="259"/>
      <c r="Q313" s="259"/>
      <c r="S313" s="259"/>
      <c r="U313" s="259"/>
      <c r="W313" s="259"/>
      <c r="Y313" s="259"/>
      <c r="AA313" s="259"/>
    </row>
    <row r="314" spans="5:27" ht="21">
      <c r="E314" s="258"/>
      <c r="G314" s="258"/>
      <c r="I314" s="258"/>
      <c r="K314" s="258"/>
      <c r="M314" s="259"/>
      <c r="O314" s="259"/>
      <c r="Q314" s="259"/>
      <c r="S314" s="259"/>
      <c r="U314" s="259"/>
      <c r="W314" s="259"/>
      <c r="Y314" s="259"/>
      <c r="AA314" s="259"/>
    </row>
    <row r="315" spans="5:27" ht="21">
      <c r="E315" s="258"/>
      <c r="G315" s="258"/>
      <c r="I315" s="258"/>
      <c r="K315" s="258"/>
      <c r="M315" s="259"/>
      <c r="O315" s="259"/>
      <c r="Q315" s="259"/>
      <c r="S315" s="259"/>
      <c r="U315" s="259"/>
      <c r="W315" s="259"/>
      <c r="Y315" s="259"/>
      <c r="AA315" s="259"/>
    </row>
    <row r="316" spans="5:27" ht="21">
      <c r="E316" s="258"/>
      <c r="G316" s="258"/>
      <c r="I316" s="258"/>
      <c r="K316" s="258"/>
      <c r="M316" s="259"/>
      <c r="O316" s="259"/>
      <c r="Q316" s="259"/>
      <c r="S316" s="259"/>
      <c r="U316" s="259"/>
      <c r="W316" s="259"/>
      <c r="Y316" s="259"/>
      <c r="AA316" s="259"/>
    </row>
    <row r="317" spans="5:27" ht="21">
      <c r="E317" s="258"/>
      <c r="G317" s="258"/>
      <c r="I317" s="258"/>
      <c r="K317" s="258"/>
      <c r="M317" s="259"/>
      <c r="O317" s="259"/>
      <c r="Q317" s="259"/>
      <c r="S317" s="259"/>
      <c r="U317" s="259"/>
      <c r="W317" s="259"/>
      <c r="Y317" s="259"/>
      <c r="AA317" s="259"/>
    </row>
    <row r="318" spans="5:27" ht="21">
      <c r="E318" s="258"/>
      <c r="G318" s="258"/>
      <c r="I318" s="258"/>
      <c r="K318" s="258"/>
      <c r="M318" s="259"/>
      <c r="O318" s="259"/>
      <c r="Q318" s="259"/>
      <c r="S318" s="259"/>
      <c r="U318" s="259"/>
      <c r="W318" s="259"/>
      <c r="Y318" s="259"/>
      <c r="AA318" s="259"/>
    </row>
    <row r="319" spans="5:27" ht="21">
      <c r="E319" s="258"/>
      <c r="G319" s="258"/>
      <c r="I319" s="258"/>
      <c r="K319" s="258"/>
      <c r="M319" s="259"/>
      <c r="O319" s="259"/>
      <c r="Q319" s="259"/>
      <c r="S319" s="259"/>
      <c r="U319" s="259"/>
      <c r="W319" s="259"/>
      <c r="Y319" s="259"/>
      <c r="AA319" s="259"/>
    </row>
    <row r="320" spans="5:27" ht="21">
      <c r="E320" s="258"/>
      <c r="G320" s="258"/>
      <c r="I320" s="258"/>
      <c r="K320" s="258"/>
      <c r="M320" s="259"/>
      <c r="O320" s="259"/>
      <c r="Q320" s="259"/>
      <c r="S320" s="259"/>
      <c r="U320" s="259"/>
      <c r="W320" s="259"/>
      <c r="Y320" s="259"/>
      <c r="AA320" s="259"/>
    </row>
    <row r="321" spans="5:27" ht="21">
      <c r="E321" s="258"/>
      <c r="G321" s="258"/>
      <c r="I321" s="258"/>
      <c r="K321" s="258"/>
      <c r="M321" s="259"/>
      <c r="O321" s="259"/>
      <c r="Q321" s="259"/>
      <c r="S321" s="259"/>
      <c r="U321" s="259"/>
      <c r="W321" s="259"/>
      <c r="Y321" s="259"/>
      <c r="AA321" s="259"/>
    </row>
    <row r="322" spans="5:27" ht="21">
      <c r="E322" s="258"/>
      <c r="G322" s="258"/>
      <c r="I322" s="258"/>
      <c r="K322" s="258"/>
      <c r="M322" s="259"/>
      <c r="O322" s="259"/>
      <c r="Q322" s="259"/>
      <c r="S322" s="259"/>
      <c r="U322" s="259"/>
      <c r="W322" s="259"/>
      <c r="Y322" s="259"/>
      <c r="AA322" s="259"/>
    </row>
    <row r="323" spans="5:27" ht="21">
      <c r="E323" s="258"/>
      <c r="G323" s="258"/>
      <c r="I323" s="258"/>
      <c r="K323" s="258"/>
      <c r="M323" s="259"/>
      <c r="O323" s="259"/>
      <c r="Q323" s="259"/>
      <c r="S323" s="259"/>
      <c r="U323" s="259"/>
      <c r="W323" s="259"/>
      <c r="Y323" s="259"/>
      <c r="AA323" s="259"/>
    </row>
    <row r="324" spans="5:27" ht="21">
      <c r="E324" s="258"/>
      <c r="G324" s="258"/>
      <c r="I324" s="258"/>
      <c r="K324" s="258"/>
      <c r="M324" s="259"/>
      <c r="O324" s="259"/>
      <c r="Q324" s="259"/>
      <c r="S324" s="259"/>
      <c r="U324" s="259"/>
      <c r="W324" s="259"/>
      <c r="Y324" s="259"/>
      <c r="AA324" s="259"/>
    </row>
    <row r="325" spans="5:27" ht="21">
      <c r="E325" s="258"/>
      <c r="G325" s="258"/>
      <c r="I325" s="258"/>
      <c r="K325" s="258"/>
      <c r="M325" s="259"/>
      <c r="O325" s="259"/>
      <c r="Q325" s="259"/>
      <c r="S325" s="259"/>
      <c r="U325" s="259"/>
      <c r="W325" s="259"/>
      <c r="Y325" s="259"/>
      <c r="AA325" s="259"/>
    </row>
    <row r="326" spans="5:27" ht="21">
      <c r="E326" s="258"/>
      <c r="G326" s="258"/>
      <c r="I326" s="258"/>
      <c r="K326" s="258"/>
      <c r="M326" s="259"/>
      <c r="O326" s="259"/>
      <c r="Q326" s="259"/>
      <c r="S326" s="259"/>
      <c r="U326" s="259"/>
      <c r="W326" s="259"/>
      <c r="Y326" s="259"/>
      <c r="AA326" s="259"/>
    </row>
    <row r="327" spans="5:27" ht="21">
      <c r="E327" s="258"/>
      <c r="G327" s="258"/>
      <c r="I327" s="258"/>
      <c r="K327" s="258"/>
      <c r="M327" s="259"/>
      <c r="O327" s="259"/>
      <c r="Q327" s="259"/>
      <c r="S327" s="259"/>
      <c r="U327" s="259"/>
      <c r="W327" s="259"/>
      <c r="Y327" s="259"/>
      <c r="AA327" s="259"/>
    </row>
    <row r="328" spans="5:27" ht="21">
      <c r="E328" s="258"/>
      <c r="G328" s="258"/>
      <c r="I328" s="258"/>
      <c r="K328" s="258"/>
      <c r="M328" s="259"/>
      <c r="O328" s="259"/>
      <c r="Q328" s="259"/>
      <c r="S328" s="259"/>
      <c r="U328" s="259"/>
      <c r="W328" s="259"/>
      <c r="Y328" s="259"/>
      <c r="AA328" s="259"/>
    </row>
    <row r="329" spans="5:27" ht="21">
      <c r="E329" s="258"/>
      <c r="G329" s="258"/>
      <c r="I329" s="258"/>
      <c r="K329" s="258"/>
      <c r="M329" s="259"/>
      <c r="O329" s="259"/>
      <c r="Q329" s="259"/>
      <c r="S329" s="259"/>
      <c r="U329" s="259"/>
      <c r="W329" s="259"/>
      <c r="Y329" s="259"/>
      <c r="AA329" s="259"/>
    </row>
    <row r="330" spans="5:27" ht="21">
      <c r="E330" s="258"/>
      <c r="G330" s="258"/>
      <c r="I330" s="258"/>
      <c r="K330" s="258"/>
      <c r="M330" s="259"/>
      <c r="O330" s="259"/>
      <c r="Q330" s="259"/>
      <c r="S330" s="259"/>
      <c r="U330" s="259"/>
      <c r="W330" s="259"/>
      <c r="Y330" s="259"/>
      <c r="AA330" s="259"/>
    </row>
    <row r="331" spans="5:27" ht="21">
      <c r="E331" s="258"/>
      <c r="G331" s="258"/>
      <c r="I331" s="258"/>
      <c r="K331" s="258"/>
      <c r="M331" s="259"/>
      <c r="O331" s="259"/>
      <c r="Q331" s="259"/>
      <c r="S331" s="259"/>
      <c r="U331" s="259"/>
      <c r="W331" s="259"/>
      <c r="Y331" s="259"/>
      <c r="AA331" s="259"/>
    </row>
    <row r="332" spans="5:27" ht="21">
      <c r="E332" s="258"/>
      <c r="G332" s="258"/>
      <c r="I332" s="258"/>
      <c r="K332" s="258"/>
      <c r="M332" s="259"/>
      <c r="O332" s="259"/>
      <c r="Q332" s="259"/>
      <c r="S332" s="259"/>
      <c r="U332" s="259"/>
      <c r="W332" s="259"/>
      <c r="Y332" s="259"/>
      <c r="AA332" s="259"/>
    </row>
    <row r="333" spans="5:27" ht="21">
      <c r="E333" s="258"/>
      <c r="G333" s="258"/>
      <c r="I333" s="258"/>
      <c r="K333" s="258"/>
      <c r="M333" s="259"/>
      <c r="O333" s="259"/>
      <c r="Q333" s="259"/>
      <c r="S333" s="259"/>
      <c r="U333" s="259"/>
      <c r="W333" s="259"/>
      <c r="Y333" s="259"/>
      <c r="AA333" s="259"/>
    </row>
    <row r="334" spans="5:27" ht="21">
      <c r="E334" s="258"/>
      <c r="G334" s="258"/>
      <c r="I334" s="258"/>
      <c r="K334" s="258"/>
      <c r="M334" s="259"/>
      <c r="O334" s="259"/>
      <c r="Q334" s="259"/>
      <c r="S334" s="259"/>
      <c r="U334" s="259"/>
      <c r="W334" s="259"/>
      <c r="Y334" s="259"/>
      <c r="AA334" s="259"/>
    </row>
    <row r="335" spans="5:27" ht="21">
      <c r="E335" s="258"/>
      <c r="G335" s="258"/>
      <c r="I335" s="258"/>
      <c r="K335" s="258"/>
      <c r="M335" s="259"/>
      <c r="O335" s="259"/>
      <c r="Q335" s="259"/>
      <c r="S335" s="259"/>
      <c r="U335" s="259"/>
      <c r="W335" s="259"/>
      <c r="Y335" s="259"/>
      <c r="AA335" s="259"/>
    </row>
    <row r="336" spans="5:27" ht="21">
      <c r="E336" s="258"/>
      <c r="G336" s="258"/>
      <c r="I336" s="258"/>
      <c r="K336" s="258"/>
      <c r="M336" s="259"/>
      <c r="O336" s="259"/>
      <c r="Q336" s="259"/>
      <c r="S336" s="259"/>
      <c r="U336" s="259"/>
      <c r="W336" s="259"/>
      <c r="Y336" s="259"/>
      <c r="AA336" s="259"/>
    </row>
    <row r="337" spans="5:27" ht="21">
      <c r="E337" s="258"/>
      <c r="G337" s="258"/>
      <c r="I337" s="258"/>
      <c r="K337" s="258"/>
      <c r="M337" s="259"/>
      <c r="O337" s="259"/>
      <c r="Q337" s="259"/>
      <c r="S337" s="259"/>
      <c r="U337" s="259"/>
      <c r="W337" s="259"/>
      <c r="Y337" s="259"/>
      <c r="AA337" s="259"/>
    </row>
    <row r="338" spans="5:27" ht="21">
      <c r="E338" s="258"/>
      <c r="G338" s="258"/>
      <c r="I338" s="258"/>
      <c r="K338" s="258"/>
      <c r="M338" s="259"/>
      <c r="O338" s="259"/>
      <c r="Q338" s="259"/>
      <c r="S338" s="259"/>
      <c r="U338" s="259"/>
      <c r="W338" s="259"/>
      <c r="Y338" s="259"/>
      <c r="AA338" s="259"/>
    </row>
    <row r="339" spans="5:27" ht="21">
      <c r="E339" s="258"/>
      <c r="G339" s="258"/>
      <c r="I339" s="258"/>
      <c r="K339" s="258"/>
      <c r="M339" s="259"/>
      <c r="O339" s="259"/>
      <c r="Q339" s="259"/>
      <c r="S339" s="259"/>
      <c r="U339" s="259"/>
      <c r="W339" s="259"/>
      <c r="Y339" s="259"/>
      <c r="AA339" s="259"/>
    </row>
    <row r="340" spans="5:27" ht="21">
      <c r="E340" s="258"/>
      <c r="G340" s="258"/>
      <c r="I340" s="258"/>
      <c r="K340" s="258"/>
      <c r="M340" s="259"/>
      <c r="O340" s="259"/>
      <c r="Q340" s="259"/>
      <c r="S340" s="259"/>
      <c r="U340" s="259"/>
      <c r="W340" s="259"/>
      <c r="Y340" s="259"/>
      <c r="AA340" s="259"/>
    </row>
    <row r="341" spans="5:27" ht="21">
      <c r="E341" s="258"/>
      <c r="G341" s="258"/>
      <c r="I341" s="258"/>
      <c r="K341" s="258"/>
      <c r="M341" s="259"/>
      <c r="O341" s="259"/>
      <c r="Q341" s="259"/>
      <c r="S341" s="259"/>
      <c r="U341" s="259"/>
      <c r="W341" s="259"/>
      <c r="Y341" s="259"/>
      <c r="AA341" s="259"/>
    </row>
    <row r="342" spans="5:27" ht="21">
      <c r="E342" s="258"/>
      <c r="G342" s="258"/>
      <c r="I342" s="258"/>
      <c r="K342" s="258"/>
      <c r="M342" s="259"/>
      <c r="O342" s="259"/>
      <c r="Q342" s="259"/>
      <c r="S342" s="259"/>
      <c r="U342" s="259"/>
      <c r="W342" s="259"/>
      <c r="Y342" s="259"/>
      <c r="AA342" s="259"/>
    </row>
    <row r="343" spans="5:27" ht="21">
      <c r="E343" s="258"/>
      <c r="G343" s="258"/>
      <c r="I343" s="258"/>
      <c r="K343" s="258"/>
      <c r="M343" s="259"/>
      <c r="O343" s="259"/>
      <c r="Q343" s="259"/>
      <c r="S343" s="259"/>
      <c r="U343" s="259"/>
      <c r="W343" s="259"/>
      <c r="Y343" s="259"/>
      <c r="AA343" s="259"/>
    </row>
    <row r="344" spans="5:27" ht="21">
      <c r="E344" s="258"/>
      <c r="G344" s="258"/>
      <c r="I344" s="258"/>
      <c r="K344" s="258"/>
      <c r="M344" s="259"/>
      <c r="O344" s="259"/>
      <c r="Q344" s="259"/>
      <c r="S344" s="259"/>
      <c r="U344" s="259"/>
      <c r="W344" s="259"/>
      <c r="Y344" s="259"/>
      <c r="AA344" s="259"/>
    </row>
    <row r="345" spans="5:27" ht="21">
      <c r="E345" s="258"/>
      <c r="G345" s="258"/>
      <c r="I345" s="258"/>
      <c r="K345" s="258"/>
      <c r="M345" s="259"/>
      <c r="O345" s="259"/>
      <c r="Q345" s="259"/>
      <c r="S345" s="259"/>
      <c r="U345" s="259"/>
      <c r="W345" s="259"/>
      <c r="Y345" s="259"/>
      <c r="AA345" s="259"/>
    </row>
    <row r="346" spans="5:27" ht="21">
      <c r="E346" s="258"/>
      <c r="G346" s="258"/>
      <c r="I346" s="258"/>
      <c r="K346" s="258"/>
      <c r="M346" s="259"/>
      <c r="O346" s="259"/>
      <c r="Q346" s="259"/>
      <c r="S346" s="259"/>
      <c r="U346" s="259"/>
      <c r="W346" s="259"/>
      <c r="Y346" s="259"/>
      <c r="AA346" s="259"/>
    </row>
    <row r="347" spans="5:27" ht="21">
      <c r="E347" s="258"/>
      <c r="G347" s="258"/>
      <c r="I347" s="258"/>
      <c r="K347" s="258"/>
      <c r="M347" s="259"/>
      <c r="O347" s="259"/>
      <c r="Q347" s="259"/>
      <c r="S347" s="259"/>
      <c r="U347" s="259"/>
      <c r="W347" s="259"/>
      <c r="Y347" s="259"/>
      <c r="AA347" s="259"/>
    </row>
    <row r="348" spans="5:27" ht="21">
      <c r="E348" s="258"/>
      <c r="G348" s="258"/>
      <c r="I348" s="258"/>
      <c r="K348" s="258"/>
      <c r="M348" s="259"/>
      <c r="O348" s="259"/>
      <c r="Q348" s="259"/>
      <c r="S348" s="259"/>
      <c r="U348" s="259"/>
      <c r="W348" s="259"/>
      <c r="Y348" s="259"/>
      <c r="AA348" s="259"/>
    </row>
    <row r="349" spans="5:27" ht="21">
      <c r="E349" s="258"/>
      <c r="G349" s="258"/>
      <c r="I349" s="258"/>
      <c r="K349" s="258"/>
      <c r="M349" s="259"/>
      <c r="O349" s="259"/>
      <c r="Q349" s="259"/>
      <c r="S349" s="259"/>
      <c r="U349" s="259"/>
      <c r="W349" s="259"/>
      <c r="Y349" s="259"/>
      <c r="AA349" s="259"/>
    </row>
    <row r="350" spans="5:27" ht="21">
      <c r="E350" s="258"/>
      <c r="G350" s="258"/>
      <c r="I350" s="258"/>
      <c r="K350" s="258"/>
      <c r="M350" s="259"/>
      <c r="O350" s="259"/>
      <c r="Q350" s="259"/>
      <c r="S350" s="259"/>
      <c r="U350" s="259"/>
      <c r="W350" s="259"/>
      <c r="Y350" s="259"/>
      <c r="AA350" s="259"/>
    </row>
    <row r="351" spans="5:27" ht="21">
      <c r="E351" s="258"/>
      <c r="G351" s="258"/>
      <c r="I351" s="258"/>
      <c r="K351" s="258"/>
      <c r="M351" s="259"/>
      <c r="O351" s="259"/>
      <c r="Q351" s="259"/>
      <c r="S351" s="259"/>
      <c r="U351" s="259"/>
      <c r="W351" s="259"/>
      <c r="Y351" s="259"/>
      <c r="AA351" s="259"/>
    </row>
    <row r="352" spans="5:27" ht="21">
      <c r="E352" s="258"/>
      <c r="G352" s="258"/>
      <c r="I352" s="258"/>
      <c r="K352" s="258"/>
      <c r="M352" s="259"/>
      <c r="O352" s="259"/>
      <c r="Q352" s="259"/>
      <c r="S352" s="259"/>
      <c r="U352" s="259"/>
      <c r="W352" s="259"/>
      <c r="Y352" s="259"/>
      <c r="AA352" s="259"/>
    </row>
    <row r="353" spans="5:27" ht="21">
      <c r="E353" s="258"/>
      <c r="G353" s="258"/>
      <c r="I353" s="258"/>
      <c r="K353" s="258"/>
      <c r="M353" s="259"/>
      <c r="O353" s="259"/>
      <c r="Q353" s="259"/>
      <c r="S353" s="259"/>
      <c r="U353" s="259"/>
      <c r="W353" s="259"/>
      <c r="Y353" s="259"/>
      <c r="AA353" s="259"/>
    </row>
    <row r="354" spans="5:27" ht="21">
      <c r="E354" s="258"/>
      <c r="G354" s="258"/>
      <c r="I354" s="258"/>
      <c r="K354" s="258"/>
      <c r="M354" s="259"/>
      <c r="O354" s="259"/>
      <c r="Q354" s="259"/>
      <c r="S354" s="259"/>
      <c r="U354" s="259"/>
      <c r="W354" s="259"/>
      <c r="Y354" s="259"/>
      <c r="AA354" s="259"/>
    </row>
    <row r="355" spans="5:27" ht="21">
      <c r="E355" s="258"/>
      <c r="G355" s="258"/>
      <c r="I355" s="258"/>
      <c r="K355" s="258"/>
      <c r="M355" s="259"/>
      <c r="O355" s="259"/>
      <c r="Q355" s="259"/>
      <c r="S355" s="259"/>
      <c r="U355" s="259"/>
      <c r="W355" s="259"/>
      <c r="Y355" s="259"/>
      <c r="AA355" s="259"/>
    </row>
    <row r="356" spans="5:27" ht="21">
      <c r="E356" s="258"/>
      <c r="G356" s="258"/>
      <c r="I356" s="258"/>
      <c r="K356" s="258"/>
      <c r="M356" s="259"/>
      <c r="O356" s="259"/>
      <c r="Q356" s="259"/>
      <c r="S356" s="259"/>
      <c r="U356" s="259"/>
      <c r="W356" s="259"/>
      <c r="Y356" s="259"/>
      <c r="AA356" s="259"/>
    </row>
    <row r="357" spans="5:27" ht="21">
      <c r="E357" s="258"/>
      <c r="G357" s="258"/>
      <c r="I357" s="258"/>
      <c r="K357" s="258"/>
      <c r="M357" s="259"/>
      <c r="O357" s="259"/>
      <c r="Q357" s="259"/>
      <c r="S357" s="259"/>
      <c r="U357" s="259"/>
      <c r="W357" s="259"/>
      <c r="Y357" s="259"/>
      <c r="AA357" s="259"/>
    </row>
    <row r="358" spans="5:27" ht="21">
      <c r="E358" s="258"/>
      <c r="G358" s="258"/>
      <c r="I358" s="258"/>
      <c r="K358" s="258"/>
      <c r="M358" s="259"/>
      <c r="O358" s="259"/>
      <c r="Q358" s="259"/>
      <c r="S358" s="259"/>
      <c r="U358" s="259"/>
      <c r="W358" s="259"/>
      <c r="Y358" s="259"/>
      <c r="AA358" s="259"/>
    </row>
    <row r="359" spans="5:27" ht="21">
      <c r="E359" s="258"/>
      <c r="G359" s="258"/>
      <c r="I359" s="258"/>
      <c r="K359" s="258"/>
      <c r="M359" s="259"/>
      <c r="O359" s="259"/>
      <c r="Q359" s="259"/>
      <c r="S359" s="259"/>
      <c r="U359" s="259"/>
      <c r="W359" s="259"/>
      <c r="Y359" s="259"/>
      <c r="AA359" s="259"/>
    </row>
    <row r="360" spans="5:27" ht="21">
      <c r="E360" s="258"/>
      <c r="G360" s="258"/>
      <c r="I360" s="258"/>
      <c r="K360" s="258"/>
      <c r="M360" s="259"/>
      <c r="O360" s="259"/>
      <c r="Q360" s="259"/>
      <c r="S360" s="259"/>
      <c r="U360" s="259"/>
      <c r="W360" s="259"/>
      <c r="Y360" s="259"/>
      <c r="AA360" s="259"/>
    </row>
    <row r="361" spans="5:27" ht="21">
      <c r="E361" s="258"/>
      <c r="G361" s="258"/>
      <c r="I361" s="258"/>
      <c r="K361" s="258"/>
      <c r="M361" s="259"/>
      <c r="O361" s="259"/>
      <c r="Q361" s="259"/>
      <c r="S361" s="259"/>
      <c r="U361" s="259"/>
      <c r="W361" s="259"/>
      <c r="Y361" s="259"/>
      <c r="AA361" s="259"/>
    </row>
    <row r="362" spans="5:27" ht="21">
      <c r="E362" s="258"/>
      <c r="G362" s="258"/>
      <c r="I362" s="258"/>
      <c r="K362" s="258"/>
      <c r="M362" s="259"/>
      <c r="O362" s="259"/>
      <c r="Q362" s="259"/>
      <c r="S362" s="259"/>
      <c r="U362" s="259"/>
      <c r="W362" s="259"/>
      <c r="Y362" s="259"/>
      <c r="AA362" s="259"/>
    </row>
    <row r="363" spans="5:27" ht="21">
      <c r="E363" s="258"/>
      <c r="G363" s="258"/>
      <c r="I363" s="258"/>
      <c r="K363" s="258"/>
      <c r="M363" s="259"/>
      <c r="O363" s="259"/>
      <c r="Q363" s="259"/>
      <c r="S363" s="259"/>
      <c r="U363" s="259"/>
      <c r="W363" s="259"/>
      <c r="Y363" s="259"/>
      <c r="AA363" s="259"/>
    </row>
    <row r="364" spans="5:27" ht="21">
      <c r="E364" s="258"/>
      <c r="G364" s="258"/>
      <c r="I364" s="258"/>
      <c r="K364" s="258"/>
      <c r="M364" s="259"/>
      <c r="O364" s="259"/>
      <c r="Q364" s="259"/>
      <c r="S364" s="259"/>
      <c r="U364" s="259"/>
      <c r="W364" s="259"/>
      <c r="Y364" s="259"/>
      <c r="AA364" s="259"/>
    </row>
    <row r="365" spans="5:27" ht="21">
      <c r="E365" s="258"/>
      <c r="G365" s="258"/>
      <c r="I365" s="258"/>
      <c r="K365" s="258"/>
      <c r="M365" s="259"/>
      <c r="O365" s="259"/>
      <c r="Q365" s="259"/>
      <c r="S365" s="259"/>
      <c r="U365" s="259"/>
      <c r="W365" s="259"/>
      <c r="Y365" s="259"/>
      <c r="AA365" s="259"/>
    </row>
    <row r="366" spans="5:27" ht="21">
      <c r="E366" s="258"/>
      <c r="G366" s="258"/>
      <c r="I366" s="258"/>
      <c r="K366" s="258"/>
      <c r="M366" s="259"/>
      <c r="O366" s="259"/>
      <c r="Q366" s="259"/>
      <c r="S366" s="259"/>
      <c r="U366" s="259"/>
      <c r="W366" s="259"/>
      <c r="Y366" s="259"/>
      <c r="AA366" s="259"/>
    </row>
    <row r="367" spans="5:27" ht="21">
      <c r="E367" s="258"/>
      <c r="G367" s="258"/>
      <c r="I367" s="258"/>
      <c r="K367" s="258"/>
      <c r="M367" s="259"/>
      <c r="O367" s="259"/>
      <c r="Q367" s="259"/>
      <c r="S367" s="259"/>
      <c r="U367" s="259"/>
      <c r="W367" s="259"/>
      <c r="Y367" s="259"/>
      <c r="AA367" s="259"/>
    </row>
    <row r="368" spans="5:27" ht="21">
      <c r="E368" s="258"/>
      <c r="G368" s="258"/>
      <c r="I368" s="258"/>
      <c r="K368" s="258"/>
      <c r="M368" s="259"/>
      <c r="O368" s="259"/>
      <c r="Q368" s="259"/>
      <c r="S368" s="259"/>
      <c r="U368" s="259"/>
      <c r="W368" s="259"/>
      <c r="Y368" s="259"/>
      <c r="AA368" s="259"/>
    </row>
    <row r="369" spans="5:27" ht="21">
      <c r="E369" s="258"/>
      <c r="G369" s="258"/>
      <c r="I369" s="258"/>
      <c r="K369" s="258"/>
      <c r="M369" s="259"/>
      <c r="O369" s="259"/>
      <c r="Q369" s="259"/>
      <c r="S369" s="259"/>
      <c r="U369" s="259"/>
      <c r="W369" s="259"/>
      <c r="Y369" s="259"/>
      <c r="AA369" s="259"/>
    </row>
    <row r="370" spans="5:27" ht="21">
      <c r="E370" s="258"/>
      <c r="G370" s="258"/>
      <c r="I370" s="258"/>
      <c r="K370" s="258"/>
      <c r="M370" s="259"/>
      <c r="O370" s="259"/>
      <c r="Q370" s="259"/>
      <c r="S370" s="259"/>
      <c r="U370" s="259"/>
      <c r="W370" s="259"/>
      <c r="Y370" s="259"/>
      <c r="AA370" s="259"/>
    </row>
    <row r="371" spans="5:27" ht="21">
      <c r="E371" s="258"/>
      <c r="G371" s="258"/>
      <c r="I371" s="258"/>
      <c r="K371" s="258"/>
      <c r="M371" s="259"/>
      <c r="O371" s="259"/>
      <c r="Q371" s="259"/>
      <c r="S371" s="259"/>
      <c r="U371" s="259"/>
      <c r="W371" s="259"/>
      <c r="Y371" s="259"/>
      <c r="AA371" s="259"/>
    </row>
    <row r="372" spans="5:27" ht="21">
      <c r="E372" s="258"/>
      <c r="G372" s="258"/>
      <c r="I372" s="258"/>
      <c r="K372" s="258"/>
      <c r="M372" s="259"/>
      <c r="O372" s="259"/>
      <c r="Q372" s="259"/>
      <c r="S372" s="259"/>
      <c r="U372" s="259"/>
      <c r="W372" s="259"/>
      <c r="Y372" s="259"/>
      <c r="AA372" s="259"/>
    </row>
    <row r="373" spans="5:27" ht="21">
      <c r="E373" s="258"/>
      <c r="G373" s="258"/>
      <c r="I373" s="258"/>
      <c r="K373" s="258"/>
      <c r="M373" s="259"/>
      <c r="O373" s="259"/>
      <c r="Q373" s="259"/>
      <c r="S373" s="259"/>
      <c r="U373" s="259"/>
      <c r="W373" s="259"/>
      <c r="Y373" s="259"/>
      <c r="AA373" s="259"/>
    </row>
    <row r="374" spans="5:27" ht="21">
      <c r="E374" s="258"/>
      <c r="G374" s="258"/>
      <c r="I374" s="258"/>
      <c r="K374" s="258"/>
      <c r="M374" s="259"/>
      <c r="O374" s="259"/>
      <c r="Q374" s="259"/>
      <c r="S374" s="259"/>
      <c r="U374" s="259"/>
      <c r="W374" s="259"/>
      <c r="Y374" s="259"/>
      <c r="AA374" s="259"/>
    </row>
    <row r="375" spans="5:27" ht="21">
      <c r="E375" s="258"/>
      <c r="G375" s="258"/>
      <c r="I375" s="258"/>
      <c r="K375" s="258"/>
      <c r="M375" s="259"/>
      <c r="O375" s="259"/>
      <c r="Q375" s="259"/>
      <c r="S375" s="259"/>
      <c r="U375" s="259"/>
      <c r="W375" s="259"/>
      <c r="Y375" s="259"/>
      <c r="AA375" s="259"/>
    </row>
    <row r="376" spans="5:27" ht="21">
      <c r="E376" s="258"/>
      <c r="G376" s="258"/>
      <c r="I376" s="258"/>
      <c r="K376" s="258"/>
      <c r="M376" s="259"/>
      <c r="O376" s="259"/>
      <c r="Q376" s="259"/>
      <c r="S376" s="259"/>
      <c r="U376" s="259"/>
      <c r="W376" s="259"/>
      <c r="Y376" s="259"/>
      <c r="AA376" s="259"/>
    </row>
    <row r="377" spans="5:27" ht="21">
      <c r="E377" s="258"/>
      <c r="G377" s="258"/>
      <c r="I377" s="258"/>
      <c r="K377" s="258"/>
      <c r="M377" s="259"/>
      <c r="O377" s="259"/>
      <c r="Q377" s="259"/>
      <c r="S377" s="259"/>
      <c r="U377" s="259"/>
      <c r="W377" s="259"/>
      <c r="Y377" s="259"/>
      <c r="AA377" s="259"/>
    </row>
    <row r="378" spans="5:27" ht="21">
      <c r="E378" s="258"/>
      <c r="G378" s="258"/>
      <c r="I378" s="258"/>
      <c r="K378" s="258"/>
      <c r="M378" s="259"/>
      <c r="O378" s="259"/>
      <c r="Q378" s="259"/>
      <c r="S378" s="259"/>
      <c r="U378" s="259"/>
      <c r="W378" s="259"/>
      <c r="Y378" s="259"/>
      <c r="AA378" s="259"/>
    </row>
    <row r="379" spans="5:27" ht="21">
      <c r="E379" s="258"/>
      <c r="G379" s="258"/>
      <c r="I379" s="258"/>
      <c r="K379" s="258"/>
      <c r="M379" s="259"/>
      <c r="O379" s="259"/>
      <c r="Q379" s="259"/>
      <c r="S379" s="259"/>
      <c r="U379" s="259"/>
      <c r="W379" s="259"/>
      <c r="Y379" s="259"/>
      <c r="AA379" s="259"/>
    </row>
    <row r="380" spans="5:27" ht="21">
      <c r="E380" s="258"/>
      <c r="G380" s="258"/>
      <c r="I380" s="258"/>
      <c r="K380" s="258"/>
      <c r="M380" s="259"/>
      <c r="O380" s="259"/>
      <c r="Q380" s="259"/>
      <c r="S380" s="259"/>
      <c r="U380" s="259"/>
      <c r="W380" s="259"/>
      <c r="Y380" s="259"/>
      <c r="AA380" s="259"/>
    </row>
    <row r="381" spans="5:27" ht="21">
      <c r="E381" s="258"/>
      <c r="G381" s="258"/>
      <c r="I381" s="258"/>
      <c r="K381" s="258"/>
      <c r="M381" s="259"/>
      <c r="O381" s="259"/>
      <c r="Q381" s="259"/>
      <c r="S381" s="259"/>
      <c r="U381" s="259"/>
      <c r="W381" s="259"/>
      <c r="Y381" s="259"/>
      <c r="AA381" s="259"/>
    </row>
    <row r="382" spans="5:27" ht="21">
      <c r="E382" s="258"/>
      <c r="G382" s="258"/>
      <c r="I382" s="258"/>
      <c r="K382" s="258"/>
      <c r="M382" s="259"/>
      <c r="O382" s="259"/>
      <c r="Q382" s="259"/>
      <c r="S382" s="259"/>
      <c r="U382" s="259"/>
      <c r="W382" s="259"/>
      <c r="Y382" s="259"/>
      <c r="AA382" s="259"/>
    </row>
    <row r="383" spans="5:27" ht="21">
      <c r="E383" s="258"/>
      <c r="G383" s="258"/>
      <c r="I383" s="258"/>
      <c r="K383" s="258"/>
      <c r="M383" s="259"/>
      <c r="O383" s="259"/>
      <c r="Q383" s="259"/>
      <c r="S383" s="259"/>
      <c r="U383" s="259"/>
      <c r="W383" s="259"/>
      <c r="Y383" s="259"/>
      <c r="AA383" s="259"/>
    </row>
    <row r="384" spans="5:27" ht="21">
      <c r="E384" s="258"/>
      <c r="G384" s="258"/>
      <c r="I384" s="258"/>
      <c r="K384" s="258"/>
      <c r="M384" s="259"/>
      <c r="O384" s="259"/>
      <c r="Q384" s="259"/>
      <c r="S384" s="259"/>
      <c r="U384" s="259"/>
      <c r="W384" s="259"/>
      <c r="Y384" s="259"/>
      <c r="AA384" s="259"/>
    </row>
    <row r="385" spans="5:27" ht="21">
      <c r="E385" s="258"/>
      <c r="G385" s="258"/>
      <c r="I385" s="258"/>
      <c r="K385" s="258"/>
      <c r="M385" s="259"/>
      <c r="O385" s="259"/>
      <c r="Q385" s="259"/>
      <c r="S385" s="259"/>
      <c r="U385" s="259"/>
      <c r="W385" s="259"/>
      <c r="Y385" s="259"/>
      <c r="AA385" s="259"/>
    </row>
    <row r="386" spans="5:27" ht="21">
      <c r="E386" s="258"/>
      <c r="G386" s="258"/>
      <c r="I386" s="258"/>
      <c r="K386" s="258"/>
      <c r="M386" s="259"/>
      <c r="O386" s="259"/>
      <c r="Q386" s="259"/>
      <c r="S386" s="259"/>
      <c r="U386" s="259"/>
      <c r="W386" s="259"/>
      <c r="Y386" s="259"/>
      <c r="AA386" s="259"/>
    </row>
    <row r="387" spans="5:27" ht="21">
      <c r="E387" s="258"/>
      <c r="G387" s="258"/>
      <c r="I387" s="258"/>
      <c r="K387" s="258"/>
      <c r="M387" s="259"/>
      <c r="O387" s="259"/>
      <c r="Q387" s="259"/>
      <c r="S387" s="259"/>
      <c r="U387" s="259"/>
      <c r="W387" s="259"/>
      <c r="Y387" s="259"/>
      <c r="AA387" s="259"/>
    </row>
    <row r="388" spans="5:27" ht="21">
      <c r="E388" s="258"/>
      <c r="G388" s="258"/>
      <c r="I388" s="258"/>
      <c r="K388" s="258"/>
      <c r="M388" s="259"/>
      <c r="O388" s="259"/>
      <c r="Q388" s="259"/>
      <c r="S388" s="259"/>
      <c r="U388" s="259"/>
      <c r="W388" s="259"/>
      <c r="Y388" s="259"/>
      <c r="AA388" s="259"/>
    </row>
    <row r="389" spans="5:27" ht="21">
      <c r="E389" s="258"/>
      <c r="G389" s="258"/>
      <c r="I389" s="258"/>
      <c r="K389" s="258"/>
      <c r="M389" s="259"/>
      <c r="O389" s="259"/>
      <c r="Q389" s="259"/>
      <c r="S389" s="259"/>
      <c r="U389" s="259"/>
      <c r="W389" s="259"/>
      <c r="Y389" s="259"/>
      <c r="AA389" s="259"/>
    </row>
    <row r="390" spans="5:27" ht="21">
      <c r="E390" s="258"/>
      <c r="G390" s="258"/>
      <c r="I390" s="258"/>
      <c r="K390" s="258"/>
      <c r="M390" s="259"/>
      <c r="O390" s="259"/>
      <c r="Q390" s="259"/>
      <c r="S390" s="259"/>
      <c r="U390" s="259"/>
      <c r="W390" s="259"/>
      <c r="Y390" s="259"/>
      <c r="AA390" s="259"/>
    </row>
    <row r="391" spans="5:27" ht="21">
      <c r="E391" s="258"/>
      <c r="G391" s="258"/>
      <c r="I391" s="258"/>
      <c r="K391" s="258"/>
      <c r="M391" s="259"/>
      <c r="O391" s="259"/>
      <c r="Q391" s="259"/>
      <c r="S391" s="259"/>
      <c r="U391" s="259"/>
      <c r="W391" s="259"/>
      <c r="Y391" s="259"/>
      <c r="AA391" s="259"/>
    </row>
    <row r="392" spans="5:27" ht="21">
      <c r="E392" s="258"/>
      <c r="G392" s="258"/>
      <c r="I392" s="258"/>
      <c r="K392" s="258"/>
      <c r="M392" s="259"/>
      <c r="O392" s="259"/>
      <c r="Q392" s="259"/>
      <c r="S392" s="259"/>
      <c r="U392" s="259"/>
      <c r="W392" s="259"/>
      <c r="Y392" s="259"/>
      <c r="AA392" s="259"/>
    </row>
    <row r="393" spans="5:27" ht="21">
      <c r="E393" s="258"/>
      <c r="G393" s="258"/>
      <c r="I393" s="258"/>
      <c r="K393" s="258"/>
      <c r="M393" s="259"/>
      <c r="O393" s="259"/>
      <c r="Q393" s="259"/>
      <c r="S393" s="259"/>
      <c r="U393" s="259"/>
      <c r="W393" s="259"/>
      <c r="Y393" s="259"/>
      <c r="AA393" s="259"/>
    </row>
    <row r="394" spans="5:27" ht="21">
      <c r="E394" s="258"/>
      <c r="G394" s="258"/>
      <c r="I394" s="258"/>
      <c r="K394" s="258"/>
      <c r="M394" s="259"/>
      <c r="O394" s="259"/>
      <c r="Q394" s="259"/>
      <c r="S394" s="259"/>
      <c r="U394" s="259"/>
      <c r="W394" s="259"/>
      <c r="Y394" s="259"/>
      <c r="AA394" s="259"/>
    </row>
    <row r="395" spans="5:27" ht="21">
      <c r="E395" s="258"/>
      <c r="G395" s="258"/>
      <c r="I395" s="258"/>
      <c r="K395" s="258"/>
      <c r="M395" s="259"/>
      <c r="O395" s="259"/>
      <c r="Q395" s="259"/>
      <c r="S395" s="259"/>
      <c r="U395" s="259"/>
      <c r="W395" s="259"/>
      <c r="Y395" s="259"/>
      <c r="AA395" s="259"/>
    </row>
    <row r="396" spans="5:27" ht="21">
      <c r="E396" s="258"/>
      <c r="G396" s="258"/>
      <c r="I396" s="258"/>
      <c r="K396" s="258"/>
      <c r="M396" s="259"/>
      <c r="O396" s="259"/>
      <c r="Q396" s="259"/>
      <c r="S396" s="259"/>
      <c r="U396" s="259"/>
      <c r="W396" s="259"/>
      <c r="Y396" s="259"/>
      <c r="AA396" s="259"/>
    </row>
    <row r="397" spans="5:27" ht="21">
      <c r="E397" s="258"/>
      <c r="G397" s="258"/>
      <c r="I397" s="258"/>
      <c r="K397" s="258"/>
      <c r="M397" s="259"/>
      <c r="O397" s="259"/>
      <c r="Q397" s="259"/>
      <c r="S397" s="259"/>
      <c r="U397" s="259"/>
      <c r="W397" s="259"/>
      <c r="Y397" s="259"/>
      <c r="AA397" s="259"/>
    </row>
    <row r="398" spans="5:27" ht="21">
      <c r="E398" s="258"/>
      <c r="G398" s="258"/>
      <c r="I398" s="258"/>
      <c r="K398" s="258"/>
      <c r="M398" s="259"/>
      <c r="O398" s="259"/>
      <c r="Q398" s="259"/>
      <c r="S398" s="259"/>
      <c r="U398" s="259"/>
      <c r="W398" s="259"/>
      <c r="Y398" s="259"/>
      <c r="AA398" s="259"/>
    </row>
    <row r="399" spans="5:27" ht="21">
      <c r="E399" s="258"/>
      <c r="G399" s="258"/>
      <c r="I399" s="258"/>
      <c r="K399" s="258"/>
      <c r="M399" s="259"/>
      <c r="O399" s="259"/>
      <c r="Q399" s="259"/>
      <c r="S399" s="259"/>
      <c r="U399" s="259"/>
      <c r="W399" s="259"/>
      <c r="Y399" s="259"/>
      <c r="AA399" s="259"/>
    </row>
    <row r="400" spans="5:27" ht="21">
      <c r="E400" s="258"/>
      <c r="G400" s="258"/>
      <c r="I400" s="258"/>
      <c r="K400" s="258"/>
      <c r="M400" s="259"/>
      <c r="O400" s="259"/>
      <c r="Q400" s="259"/>
      <c r="S400" s="259"/>
      <c r="U400" s="259"/>
      <c r="W400" s="259"/>
      <c r="Y400" s="259"/>
      <c r="AA400" s="259"/>
    </row>
    <row r="401" spans="5:27" ht="21">
      <c r="E401" s="258"/>
      <c r="G401" s="258"/>
      <c r="I401" s="258"/>
      <c r="K401" s="258"/>
      <c r="M401" s="259"/>
      <c r="O401" s="259"/>
      <c r="Q401" s="259"/>
      <c r="S401" s="259"/>
      <c r="U401" s="259"/>
      <c r="W401" s="259"/>
      <c r="Y401" s="259"/>
      <c r="AA401" s="259"/>
    </row>
    <row r="402" spans="5:27" ht="21">
      <c r="E402" s="258"/>
      <c r="G402" s="258"/>
      <c r="I402" s="258"/>
      <c r="K402" s="258"/>
      <c r="M402" s="259"/>
      <c r="O402" s="259"/>
      <c r="Q402" s="259"/>
      <c r="S402" s="259"/>
      <c r="U402" s="259"/>
      <c r="W402" s="259"/>
      <c r="Y402" s="259"/>
      <c r="AA402" s="259"/>
    </row>
    <row r="403" spans="5:27" ht="21">
      <c r="E403" s="258"/>
      <c r="G403" s="258"/>
      <c r="I403" s="258"/>
      <c r="K403" s="258"/>
      <c r="M403" s="259"/>
      <c r="O403" s="259"/>
      <c r="Q403" s="259"/>
      <c r="S403" s="259"/>
      <c r="U403" s="259"/>
      <c r="W403" s="259"/>
      <c r="Y403" s="259"/>
      <c r="AA403" s="259"/>
    </row>
    <row r="404" spans="5:27" ht="21">
      <c r="E404" s="258"/>
      <c r="G404" s="258"/>
      <c r="I404" s="258"/>
      <c r="K404" s="258"/>
      <c r="M404" s="259"/>
      <c r="O404" s="259"/>
      <c r="Q404" s="259"/>
      <c r="S404" s="259"/>
      <c r="U404" s="259"/>
      <c r="W404" s="259"/>
      <c r="Y404" s="259"/>
      <c r="AA404" s="259"/>
    </row>
    <row r="405" spans="5:27" ht="21">
      <c r="E405" s="258"/>
      <c r="G405" s="258"/>
      <c r="I405" s="258"/>
      <c r="K405" s="258"/>
      <c r="M405" s="259"/>
      <c r="O405" s="259"/>
      <c r="Q405" s="259"/>
      <c r="S405" s="259"/>
      <c r="U405" s="259"/>
      <c r="W405" s="259"/>
      <c r="Y405" s="259"/>
      <c r="AA405" s="259"/>
    </row>
    <row r="406" spans="5:27" ht="21">
      <c r="E406" s="258"/>
      <c r="G406" s="258"/>
      <c r="I406" s="258"/>
      <c r="K406" s="258"/>
      <c r="M406" s="259"/>
      <c r="O406" s="259"/>
      <c r="Q406" s="259"/>
      <c r="S406" s="259"/>
      <c r="U406" s="259"/>
      <c r="W406" s="259"/>
      <c r="Y406" s="259"/>
      <c r="AA406" s="259"/>
    </row>
    <row r="407" spans="5:27" ht="21">
      <c r="E407" s="258"/>
      <c r="G407" s="258"/>
      <c r="I407" s="258"/>
      <c r="K407" s="258"/>
      <c r="M407" s="259"/>
      <c r="O407" s="259"/>
      <c r="Q407" s="259"/>
      <c r="S407" s="259"/>
      <c r="U407" s="259"/>
      <c r="W407" s="259"/>
      <c r="Y407" s="259"/>
      <c r="AA407" s="259"/>
    </row>
    <row r="408" spans="5:27" ht="21">
      <c r="E408" s="258"/>
      <c r="G408" s="258"/>
      <c r="I408" s="258"/>
      <c r="K408" s="258"/>
      <c r="M408" s="259"/>
      <c r="O408" s="259"/>
      <c r="Q408" s="259"/>
      <c r="S408" s="259"/>
      <c r="U408" s="259"/>
      <c r="W408" s="259"/>
      <c r="Y408" s="259"/>
      <c r="AA408" s="259"/>
    </row>
    <row r="409" spans="5:27" ht="21">
      <c r="E409" s="258"/>
      <c r="G409" s="258"/>
      <c r="I409" s="258"/>
      <c r="K409" s="258"/>
      <c r="M409" s="259"/>
      <c r="O409" s="259"/>
      <c r="Q409" s="259"/>
      <c r="S409" s="259"/>
      <c r="U409" s="259"/>
      <c r="W409" s="259"/>
      <c r="Y409" s="259"/>
      <c r="AA409" s="259"/>
    </row>
    <row r="410" spans="5:27" ht="21">
      <c r="E410" s="258"/>
      <c r="G410" s="258"/>
      <c r="I410" s="258"/>
      <c r="K410" s="258"/>
      <c r="M410" s="259"/>
      <c r="O410" s="259"/>
      <c r="Q410" s="259"/>
      <c r="S410" s="259"/>
      <c r="U410" s="259"/>
      <c r="W410" s="259"/>
      <c r="Y410" s="259"/>
      <c r="AA410" s="259"/>
    </row>
    <row r="411" spans="5:27" ht="21">
      <c r="E411" s="258"/>
      <c r="G411" s="258"/>
      <c r="I411" s="258"/>
      <c r="K411" s="258"/>
      <c r="M411" s="259"/>
      <c r="O411" s="259"/>
      <c r="Q411" s="259"/>
      <c r="S411" s="259"/>
      <c r="U411" s="259"/>
      <c r="W411" s="259"/>
      <c r="Y411" s="259"/>
      <c r="AA411" s="259"/>
    </row>
    <row r="412" spans="5:27" ht="21">
      <c r="E412" s="258"/>
      <c r="G412" s="258"/>
      <c r="I412" s="258"/>
      <c r="K412" s="258"/>
      <c r="M412" s="259"/>
      <c r="O412" s="259"/>
      <c r="Q412" s="259"/>
      <c r="S412" s="259"/>
      <c r="U412" s="259"/>
      <c r="W412" s="259"/>
      <c r="Y412" s="259"/>
      <c r="AA412" s="259"/>
    </row>
    <row r="413" spans="5:27" ht="21">
      <c r="E413" s="258"/>
      <c r="G413" s="258"/>
      <c r="I413" s="258"/>
      <c r="K413" s="258"/>
      <c r="M413" s="259"/>
      <c r="O413" s="259"/>
      <c r="Q413" s="259"/>
      <c r="S413" s="259"/>
      <c r="U413" s="259"/>
      <c r="W413" s="259"/>
      <c r="Y413" s="259"/>
      <c r="AA413" s="259"/>
    </row>
    <row r="414" spans="5:27" ht="21">
      <c r="E414" s="258"/>
      <c r="G414" s="258"/>
      <c r="I414" s="258"/>
      <c r="K414" s="258"/>
      <c r="M414" s="259"/>
      <c r="O414" s="259"/>
      <c r="Q414" s="259"/>
      <c r="S414" s="259"/>
      <c r="U414" s="259"/>
      <c r="W414" s="259"/>
      <c r="Y414" s="259"/>
      <c r="AA414" s="259"/>
    </row>
    <row r="415" spans="5:27" ht="21">
      <c r="E415" s="258"/>
      <c r="G415" s="258"/>
      <c r="I415" s="258"/>
      <c r="K415" s="258"/>
      <c r="M415" s="259"/>
      <c r="O415" s="259"/>
      <c r="Q415" s="259"/>
      <c r="S415" s="259"/>
      <c r="U415" s="259"/>
      <c r="W415" s="259"/>
      <c r="Y415" s="259"/>
      <c r="AA415" s="259"/>
    </row>
    <row r="416" spans="5:27" ht="21">
      <c r="E416" s="258"/>
      <c r="G416" s="258"/>
      <c r="I416" s="258"/>
      <c r="K416" s="258"/>
      <c r="M416" s="259"/>
      <c r="O416" s="259"/>
      <c r="Q416" s="259"/>
      <c r="S416" s="259"/>
      <c r="U416" s="259"/>
      <c r="W416" s="259"/>
      <c r="Y416" s="259"/>
      <c r="AA416" s="259"/>
    </row>
    <row r="417" spans="5:27" ht="21">
      <c r="E417" s="258"/>
      <c r="G417" s="258"/>
      <c r="I417" s="258"/>
      <c r="K417" s="258"/>
      <c r="M417" s="259"/>
      <c r="O417" s="259"/>
      <c r="Q417" s="259"/>
      <c r="S417" s="259"/>
      <c r="U417" s="259"/>
      <c r="W417" s="259"/>
      <c r="Y417" s="259"/>
      <c r="AA417" s="259"/>
    </row>
    <row r="418" spans="5:27" ht="21">
      <c r="E418" s="258"/>
      <c r="G418" s="258"/>
      <c r="I418" s="258"/>
      <c r="K418" s="258"/>
      <c r="M418" s="259"/>
      <c r="O418" s="259"/>
      <c r="Q418" s="259"/>
      <c r="S418" s="259"/>
      <c r="U418" s="259"/>
      <c r="W418" s="259"/>
      <c r="Y418" s="259"/>
      <c r="AA418" s="259"/>
    </row>
    <row r="419" spans="5:27" ht="21">
      <c r="E419" s="258"/>
      <c r="G419" s="258"/>
      <c r="I419" s="258"/>
      <c r="K419" s="258"/>
      <c r="M419" s="259"/>
      <c r="O419" s="259"/>
      <c r="Q419" s="259"/>
      <c r="S419" s="259"/>
      <c r="U419" s="259"/>
      <c r="W419" s="259"/>
      <c r="Y419" s="259"/>
      <c r="AA419" s="259"/>
    </row>
    <row r="420" spans="5:27" ht="21">
      <c r="E420" s="258"/>
      <c r="G420" s="258"/>
      <c r="I420" s="258"/>
      <c r="K420" s="258"/>
      <c r="M420" s="259"/>
      <c r="O420" s="259"/>
      <c r="Q420" s="259"/>
      <c r="S420" s="259"/>
      <c r="U420" s="259"/>
      <c r="W420" s="259"/>
      <c r="Y420" s="259"/>
      <c r="AA420" s="259"/>
    </row>
    <row r="421" spans="5:27" ht="21">
      <c r="E421" s="258"/>
      <c r="G421" s="258"/>
      <c r="I421" s="258"/>
      <c r="K421" s="258"/>
      <c r="M421" s="259"/>
      <c r="O421" s="259"/>
      <c r="Q421" s="259"/>
      <c r="S421" s="259"/>
      <c r="U421" s="259"/>
      <c r="W421" s="259"/>
      <c r="Y421" s="259"/>
      <c r="AA421" s="259"/>
    </row>
    <row r="422" spans="5:27" ht="21">
      <c r="E422" s="258"/>
      <c r="G422" s="258"/>
      <c r="I422" s="258"/>
      <c r="K422" s="258"/>
      <c r="M422" s="259"/>
      <c r="O422" s="259"/>
      <c r="Q422" s="259"/>
      <c r="S422" s="259"/>
      <c r="U422" s="259"/>
      <c r="W422" s="259"/>
      <c r="Y422" s="259"/>
      <c r="AA422" s="259"/>
    </row>
    <row r="423" spans="5:27" ht="21">
      <c r="E423" s="258"/>
      <c r="G423" s="258"/>
      <c r="I423" s="258"/>
      <c r="K423" s="258"/>
      <c r="M423" s="259"/>
      <c r="O423" s="259"/>
      <c r="Q423" s="259"/>
      <c r="S423" s="259"/>
      <c r="U423" s="259"/>
      <c r="W423" s="259"/>
      <c r="Y423" s="259"/>
      <c r="AA423" s="259"/>
    </row>
    <row r="424" spans="5:27" ht="21">
      <c r="E424" s="258"/>
      <c r="G424" s="258"/>
      <c r="I424" s="258"/>
      <c r="K424" s="258"/>
      <c r="M424" s="259"/>
      <c r="O424" s="259"/>
      <c r="Q424" s="259"/>
      <c r="S424" s="259"/>
      <c r="U424" s="259"/>
      <c r="W424" s="259"/>
      <c r="Y424" s="259"/>
      <c r="AA424" s="259"/>
    </row>
    <row r="425" spans="5:27" ht="21">
      <c r="E425" s="258"/>
      <c r="G425" s="258"/>
      <c r="I425" s="258"/>
      <c r="K425" s="258"/>
      <c r="M425" s="259"/>
      <c r="O425" s="259"/>
      <c r="Q425" s="259"/>
      <c r="S425" s="259"/>
      <c r="U425" s="259"/>
      <c r="W425" s="259"/>
      <c r="Y425" s="259"/>
      <c r="AA425" s="259"/>
    </row>
    <row r="426" spans="5:27" ht="21">
      <c r="E426" s="258"/>
      <c r="G426" s="258"/>
      <c r="I426" s="258"/>
      <c r="K426" s="258"/>
      <c r="M426" s="259"/>
      <c r="O426" s="259"/>
      <c r="Q426" s="259"/>
      <c r="S426" s="259"/>
      <c r="U426" s="259"/>
      <c r="W426" s="259"/>
      <c r="Y426" s="259"/>
      <c r="AA426" s="259"/>
    </row>
    <row r="427" spans="5:27" ht="21">
      <c r="E427" s="258"/>
      <c r="G427" s="258"/>
      <c r="I427" s="258"/>
      <c r="K427" s="258"/>
      <c r="M427" s="259"/>
      <c r="O427" s="259"/>
      <c r="Q427" s="259"/>
      <c r="S427" s="259"/>
      <c r="U427" s="259"/>
      <c r="W427" s="259"/>
      <c r="Y427" s="259"/>
      <c r="AA427" s="259"/>
    </row>
    <row r="428" spans="5:27" ht="21">
      <c r="E428" s="258"/>
      <c r="G428" s="258"/>
      <c r="I428" s="258"/>
      <c r="K428" s="258"/>
      <c r="M428" s="259"/>
      <c r="O428" s="259"/>
      <c r="Q428" s="259"/>
      <c r="S428" s="259"/>
      <c r="U428" s="259"/>
      <c r="W428" s="259"/>
      <c r="Y428" s="259"/>
      <c r="AA428" s="259"/>
    </row>
    <row r="429" spans="5:27" ht="21">
      <c r="E429" s="258"/>
      <c r="G429" s="258"/>
      <c r="I429" s="258"/>
      <c r="K429" s="258"/>
      <c r="M429" s="259"/>
      <c r="O429" s="259"/>
      <c r="Q429" s="259"/>
      <c r="S429" s="259"/>
      <c r="U429" s="259"/>
      <c r="W429" s="259"/>
      <c r="Y429" s="259"/>
      <c r="AA429" s="259"/>
    </row>
    <row r="430" spans="5:27" ht="21">
      <c r="E430" s="258"/>
      <c r="G430" s="258"/>
      <c r="I430" s="258"/>
      <c r="K430" s="258"/>
      <c r="M430" s="259"/>
      <c r="O430" s="259"/>
      <c r="Q430" s="259"/>
      <c r="S430" s="259"/>
      <c r="U430" s="259"/>
      <c r="W430" s="259"/>
      <c r="Y430" s="259"/>
      <c r="AA430" s="259"/>
    </row>
    <row r="431" spans="5:27" ht="21">
      <c r="E431" s="258"/>
      <c r="G431" s="258"/>
      <c r="I431" s="258"/>
      <c r="K431" s="258"/>
      <c r="M431" s="259"/>
      <c r="O431" s="259"/>
      <c r="Q431" s="259"/>
      <c r="S431" s="259"/>
      <c r="U431" s="259"/>
      <c r="W431" s="259"/>
      <c r="Y431" s="259"/>
      <c r="AA431" s="259"/>
    </row>
    <row r="432" spans="5:27" ht="21">
      <c r="E432" s="258"/>
      <c r="G432" s="258"/>
      <c r="I432" s="258"/>
      <c r="K432" s="258"/>
      <c r="M432" s="259"/>
      <c r="O432" s="259"/>
      <c r="Q432" s="259"/>
      <c r="S432" s="259"/>
      <c r="U432" s="259"/>
      <c r="W432" s="259"/>
      <c r="Y432" s="259"/>
      <c r="AA432" s="259"/>
    </row>
    <row r="433" spans="5:27" ht="21">
      <c r="E433" s="258"/>
      <c r="G433" s="258"/>
      <c r="I433" s="258"/>
      <c r="K433" s="258"/>
      <c r="M433" s="259"/>
      <c r="O433" s="259"/>
      <c r="Q433" s="259"/>
      <c r="S433" s="259"/>
      <c r="U433" s="259"/>
      <c r="W433" s="259"/>
      <c r="Y433" s="259"/>
      <c r="AA433" s="259"/>
    </row>
    <row r="434" spans="5:27" ht="21">
      <c r="E434" s="258"/>
      <c r="G434" s="258"/>
      <c r="I434" s="258"/>
      <c r="K434" s="258"/>
      <c r="M434" s="259"/>
      <c r="O434" s="259"/>
      <c r="Q434" s="259"/>
      <c r="S434" s="259"/>
      <c r="U434" s="259"/>
      <c r="W434" s="259"/>
      <c r="Y434" s="259"/>
      <c r="AA434" s="259"/>
    </row>
    <row r="435" spans="5:27" ht="21">
      <c r="E435" s="258"/>
      <c r="G435" s="258"/>
      <c r="I435" s="258"/>
      <c r="K435" s="258"/>
      <c r="M435" s="259"/>
      <c r="O435" s="259"/>
      <c r="Q435" s="259"/>
      <c r="S435" s="259"/>
      <c r="U435" s="259"/>
      <c r="W435" s="259"/>
      <c r="Y435" s="259"/>
      <c r="AA435" s="259"/>
    </row>
    <row r="436" spans="5:27" ht="21">
      <c r="E436" s="258"/>
      <c r="G436" s="258"/>
      <c r="I436" s="258"/>
      <c r="K436" s="258"/>
      <c r="M436" s="259"/>
      <c r="O436" s="259"/>
      <c r="Q436" s="259"/>
      <c r="S436" s="259"/>
      <c r="U436" s="259"/>
      <c r="W436" s="259"/>
      <c r="Y436" s="259"/>
      <c r="AA436" s="259"/>
    </row>
    <row r="437" spans="5:27" ht="21">
      <c r="E437" s="258"/>
      <c r="G437" s="258"/>
      <c r="I437" s="258"/>
      <c r="K437" s="258"/>
      <c r="M437" s="259"/>
      <c r="O437" s="259"/>
      <c r="Q437" s="259"/>
      <c r="S437" s="259"/>
      <c r="U437" s="259"/>
      <c r="W437" s="259"/>
      <c r="Y437" s="259"/>
      <c r="AA437" s="259"/>
    </row>
    <row r="438" spans="5:27" ht="21">
      <c r="E438" s="258"/>
      <c r="G438" s="258"/>
      <c r="I438" s="258"/>
      <c r="K438" s="258"/>
      <c r="M438" s="259"/>
      <c r="O438" s="259"/>
      <c r="Q438" s="259"/>
      <c r="S438" s="259"/>
      <c r="U438" s="259"/>
      <c r="W438" s="259"/>
      <c r="Y438" s="259"/>
      <c r="AA438" s="259"/>
    </row>
    <row r="439" spans="5:27" ht="21">
      <c r="E439" s="258"/>
      <c r="G439" s="258"/>
      <c r="I439" s="258"/>
      <c r="K439" s="258"/>
      <c r="M439" s="259"/>
      <c r="O439" s="259"/>
      <c r="Q439" s="259"/>
      <c r="S439" s="259"/>
      <c r="U439" s="259"/>
      <c r="W439" s="259"/>
      <c r="Y439" s="259"/>
      <c r="AA439" s="259"/>
    </row>
    <row r="440" spans="5:27" ht="21">
      <c r="E440" s="258"/>
      <c r="G440" s="258"/>
      <c r="I440" s="258"/>
      <c r="K440" s="258"/>
      <c r="M440" s="259"/>
      <c r="O440" s="259"/>
      <c r="Q440" s="259"/>
      <c r="S440" s="259"/>
      <c r="U440" s="259"/>
      <c r="W440" s="259"/>
      <c r="Y440" s="259"/>
      <c r="AA440" s="259"/>
    </row>
    <row r="441" spans="5:27" ht="21">
      <c r="E441" s="258"/>
      <c r="G441" s="258"/>
      <c r="I441" s="258"/>
      <c r="K441" s="258"/>
      <c r="M441" s="259"/>
      <c r="O441" s="259"/>
      <c r="Q441" s="259"/>
      <c r="S441" s="259"/>
      <c r="U441" s="259"/>
      <c r="W441" s="259"/>
      <c r="Y441" s="259"/>
      <c r="AA441" s="259"/>
    </row>
    <row r="442" spans="5:27" ht="21">
      <c r="E442" s="258"/>
      <c r="G442" s="258"/>
      <c r="I442" s="258"/>
      <c r="K442" s="258"/>
      <c r="M442" s="259"/>
      <c r="O442" s="259"/>
      <c r="Q442" s="259"/>
      <c r="S442" s="259"/>
      <c r="U442" s="259"/>
      <c r="W442" s="259"/>
      <c r="Y442" s="259"/>
      <c r="AA442" s="259"/>
    </row>
    <row r="443" spans="5:27" ht="21">
      <c r="E443" s="258"/>
      <c r="G443" s="258"/>
      <c r="I443" s="258"/>
      <c r="K443" s="258"/>
      <c r="M443" s="259"/>
      <c r="O443" s="259"/>
      <c r="Q443" s="259"/>
      <c r="S443" s="259"/>
      <c r="U443" s="259"/>
      <c r="W443" s="259"/>
      <c r="Y443" s="259"/>
      <c r="AA443" s="259"/>
    </row>
    <row r="444" spans="5:27" ht="21">
      <c r="E444" s="258"/>
      <c r="G444" s="258"/>
      <c r="I444" s="258"/>
      <c r="K444" s="258"/>
      <c r="M444" s="259"/>
      <c r="O444" s="259"/>
      <c r="Q444" s="259"/>
      <c r="S444" s="259"/>
      <c r="U444" s="259"/>
      <c r="W444" s="259"/>
      <c r="Y444" s="259"/>
      <c r="AA444" s="259"/>
    </row>
    <row r="445" spans="5:27" ht="21">
      <c r="E445" s="258"/>
      <c r="G445" s="258"/>
      <c r="I445" s="258"/>
      <c r="K445" s="258"/>
      <c r="M445" s="259"/>
      <c r="O445" s="259"/>
      <c r="Q445" s="259"/>
      <c r="S445" s="259"/>
      <c r="U445" s="259"/>
      <c r="W445" s="259"/>
      <c r="Y445" s="259"/>
      <c r="AA445" s="259"/>
    </row>
    <row r="446" spans="5:27" ht="21">
      <c r="E446" s="258"/>
      <c r="G446" s="258"/>
      <c r="I446" s="258"/>
      <c r="K446" s="258"/>
      <c r="M446" s="259"/>
      <c r="O446" s="259"/>
      <c r="Q446" s="259"/>
      <c r="S446" s="259"/>
      <c r="U446" s="259"/>
      <c r="W446" s="259"/>
      <c r="Y446" s="259"/>
      <c r="AA446" s="259"/>
    </row>
    <row r="447" spans="5:27" ht="21">
      <c r="E447" s="258"/>
      <c r="G447" s="258"/>
      <c r="I447" s="258"/>
      <c r="K447" s="258"/>
      <c r="M447" s="259"/>
      <c r="O447" s="259"/>
      <c r="Q447" s="259"/>
      <c r="S447" s="259"/>
      <c r="U447" s="259"/>
      <c r="W447" s="259"/>
      <c r="Y447" s="259"/>
      <c r="AA447" s="259"/>
    </row>
    <row r="448" spans="5:27" ht="21">
      <c r="E448" s="258"/>
      <c r="G448" s="258"/>
      <c r="I448" s="258"/>
      <c r="K448" s="258"/>
      <c r="M448" s="259"/>
      <c r="O448" s="259"/>
      <c r="Q448" s="259"/>
      <c r="S448" s="259"/>
      <c r="U448" s="259"/>
      <c r="W448" s="259"/>
      <c r="Y448" s="259"/>
      <c r="AA448" s="259"/>
    </row>
    <row r="449" spans="5:27" ht="21">
      <c r="E449" s="258"/>
      <c r="G449" s="258"/>
      <c r="I449" s="258"/>
      <c r="K449" s="258"/>
      <c r="M449" s="259"/>
      <c r="O449" s="259"/>
      <c r="Q449" s="259"/>
      <c r="S449" s="259"/>
      <c r="U449" s="259"/>
      <c r="W449" s="259"/>
      <c r="Y449" s="259"/>
      <c r="AA449" s="259"/>
    </row>
    <row r="450" spans="5:27" ht="21">
      <c r="E450" s="258"/>
      <c r="G450" s="258"/>
      <c r="I450" s="258"/>
      <c r="K450" s="258"/>
      <c r="M450" s="259"/>
      <c r="O450" s="259"/>
      <c r="Q450" s="259"/>
      <c r="S450" s="259"/>
      <c r="U450" s="259"/>
      <c r="W450" s="259"/>
      <c r="Y450" s="259"/>
      <c r="AA450" s="259"/>
    </row>
    <row r="451" spans="5:27" ht="21">
      <c r="E451" s="258"/>
      <c r="G451" s="258"/>
      <c r="I451" s="258"/>
      <c r="K451" s="258"/>
      <c r="M451" s="259"/>
      <c r="O451" s="259"/>
      <c r="Q451" s="259"/>
      <c r="S451" s="259"/>
      <c r="U451" s="259"/>
      <c r="W451" s="259"/>
      <c r="Y451" s="259"/>
      <c r="AA451" s="259"/>
    </row>
    <row r="452" spans="5:27" ht="21">
      <c r="E452" s="258"/>
      <c r="G452" s="258"/>
      <c r="I452" s="258"/>
      <c r="K452" s="258"/>
      <c r="M452" s="259"/>
      <c r="O452" s="259"/>
      <c r="Q452" s="259"/>
      <c r="S452" s="259"/>
      <c r="U452" s="259"/>
      <c r="W452" s="259"/>
      <c r="Y452" s="259"/>
      <c r="AA452" s="259"/>
    </row>
    <row r="453" spans="5:27" ht="21">
      <c r="E453" s="258"/>
      <c r="G453" s="258"/>
      <c r="I453" s="258"/>
      <c r="K453" s="258"/>
      <c r="M453" s="259"/>
      <c r="O453" s="259"/>
      <c r="Q453" s="259"/>
      <c r="S453" s="259"/>
      <c r="U453" s="259"/>
      <c r="W453" s="259"/>
      <c r="Y453" s="259"/>
      <c r="AA453" s="259"/>
    </row>
    <row r="454" spans="5:27" ht="21">
      <c r="E454" s="258"/>
      <c r="G454" s="258"/>
      <c r="I454" s="258"/>
      <c r="K454" s="258"/>
      <c r="M454" s="259"/>
      <c r="O454" s="259"/>
      <c r="Q454" s="259"/>
      <c r="S454" s="259"/>
      <c r="U454" s="259"/>
      <c r="W454" s="259"/>
      <c r="Y454" s="259"/>
      <c r="AA454" s="259"/>
    </row>
    <row r="455" spans="5:27" ht="21">
      <c r="E455" s="258"/>
      <c r="G455" s="258"/>
      <c r="I455" s="258"/>
      <c r="K455" s="258"/>
      <c r="M455" s="259"/>
      <c r="O455" s="259"/>
      <c r="Q455" s="259"/>
      <c r="S455" s="259"/>
      <c r="U455" s="259"/>
      <c r="W455" s="259"/>
      <c r="Y455" s="259"/>
      <c r="AA455" s="259"/>
    </row>
    <row r="456" spans="5:27" ht="21">
      <c r="E456" s="258"/>
      <c r="G456" s="258"/>
      <c r="I456" s="258"/>
      <c r="K456" s="258"/>
      <c r="M456" s="259"/>
      <c r="O456" s="259"/>
      <c r="Q456" s="259"/>
      <c r="S456" s="259"/>
      <c r="U456" s="259"/>
      <c r="W456" s="259"/>
      <c r="Y456" s="259"/>
      <c r="AA456" s="259"/>
    </row>
    <row r="457" spans="5:27" ht="21">
      <c r="E457" s="258"/>
      <c r="G457" s="258"/>
      <c r="I457" s="258"/>
      <c r="K457" s="258"/>
      <c r="M457" s="259"/>
      <c r="O457" s="259"/>
      <c r="Q457" s="259"/>
      <c r="S457" s="259"/>
      <c r="U457" s="259"/>
      <c r="W457" s="259"/>
      <c r="Y457" s="259"/>
      <c r="AA457" s="259"/>
    </row>
    <row r="458" spans="5:27" ht="21">
      <c r="E458" s="258"/>
      <c r="G458" s="258"/>
      <c r="I458" s="258"/>
      <c r="K458" s="258"/>
      <c r="M458" s="259"/>
      <c r="O458" s="259"/>
      <c r="Q458" s="259"/>
      <c r="S458" s="259"/>
      <c r="U458" s="259"/>
      <c r="W458" s="259"/>
      <c r="Y458" s="259"/>
      <c r="AA458" s="259"/>
    </row>
    <row r="459" spans="5:27" ht="21">
      <c r="E459" s="258"/>
      <c r="G459" s="258"/>
      <c r="I459" s="258"/>
      <c r="K459" s="258"/>
      <c r="M459" s="259"/>
      <c r="O459" s="259"/>
      <c r="Q459" s="259"/>
      <c r="S459" s="259"/>
      <c r="U459" s="259"/>
      <c r="W459" s="259"/>
      <c r="Y459" s="259"/>
      <c r="AA459" s="259"/>
    </row>
    <row r="460" spans="5:27" ht="21">
      <c r="E460" s="258"/>
      <c r="G460" s="258"/>
      <c r="I460" s="258"/>
      <c r="K460" s="258"/>
      <c r="M460" s="259"/>
      <c r="O460" s="259"/>
      <c r="Q460" s="259"/>
      <c r="S460" s="259"/>
      <c r="U460" s="259"/>
      <c r="W460" s="259"/>
      <c r="Y460" s="259"/>
      <c r="AA460" s="259"/>
    </row>
    <row r="461" spans="5:27" ht="21">
      <c r="E461" s="258"/>
      <c r="G461" s="258"/>
      <c r="I461" s="258"/>
      <c r="K461" s="258"/>
      <c r="M461" s="259"/>
      <c r="O461" s="259"/>
      <c r="Q461" s="259"/>
      <c r="S461" s="259"/>
      <c r="U461" s="259"/>
      <c r="W461" s="259"/>
      <c r="Y461" s="259"/>
      <c r="AA461" s="259"/>
    </row>
    <row r="462" spans="5:27" ht="21">
      <c r="E462" s="258"/>
      <c r="G462" s="258"/>
      <c r="I462" s="258"/>
      <c r="K462" s="258"/>
      <c r="M462" s="259"/>
      <c r="O462" s="259"/>
      <c r="Q462" s="259"/>
      <c r="S462" s="259"/>
      <c r="U462" s="259"/>
      <c r="W462" s="259"/>
      <c r="Y462" s="259"/>
      <c r="AA462" s="259"/>
    </row>
    <row r="463" spans="5:27" ht="21">
      <c r="E463" s="258"/>
      <c r="G463" s="258"/>
      <c r="I463" s="258"/>
      <c r="K463" s="258"/>
      <c r="M463" s="259"/>
      <c r="O463" s="259"/>
      <c r="Q463" s="259"/>
      <c r="S463" s="259"/>
      <c r="U463" s="259"/>
      <c r="W463" s="259"/>
      <c r="Y463" s="259"/>
      <c r="AA463" s="259"/>
    </row>
    <row r="464" spans="5:27" ht="21">
      <c r="E464" s="258"/>
      <c r="G464" s="258"/>
      <c r="I464" s="258"/>
      <c r="K464" s="258"/>
      <c r="M464" s="259"/>
      <c r="O464" s="259"/>
      <c r="Q464" s="259"/>
      <c r="S464" s="259"/>
      <c r="U464" s="259"/>
      <c r="W464" s="259"/>
      <c r="Y464" s="259"/>
      <c r="AA464" s="259"/>
    </row>
    <row r="465" spans="5:27" ht="21">
      <c r="E465" s="258"/>
      <c r="G465" s="258"/>
      <c r="I465" s="258"/>
      <c r="K465" s="258"/>
      <c r="M465" s="259"/>
      <c r="O465" s="259"/>
      <c r="Q465" s="259"/>
      <c r="S465" s="259"/>
      <c r="U465" s="259"/>
      <c r="W465" s="259"/>
      <c r="Y465" s="259"/>
      <c r="AA465" s="259"/>
    </row>
    <row r="466" spans="5:27" ht="21">
      <c r="E466" s="258"/>
      <c r="G466" s="258"/>
      <c r="I466" s="258"/>
      <c r="K466" s="258"/>
      <c r="M466" s="259"/>
      <c r="O466" s="259"/>
      <c r="Q466" s="259"/>
      <c r="S466" s="259"/>
      <c r="U466" s="259"/>
      <c r="W466" s="259"/>
      <c r="Y466" s="259"/>
      <c r="AA466" s="259"/>
    </row>
    <row r="467" spans="5:27" ht="21">
      <c r="E467" s="258"/>
      <c r="G467" s="258"/>
      <c r="I467" s="258"/>
      <c r="K467" s="258"/>
      <c r="M467" s="259"/>
      <c r="O467" s="259"/>
      <c r="Q467" s="259"/>
      <c r="S467" s="259"/>
      <c r="U467" s="259"/>
      <c r="W467" s="259"/>
      <c r="Y467" s="259"/>
      <c r="AA467" s="259"/>
    </row>
    <row r="468" spans="5:27" ht="21">
      <c r="E468" s="258"/>
      <c r="G468" s="258"/>
      <c r="I468" s="258"/>
      <c r="K468" s="258"/>
      <c r="M468" s="259"/>
      <c r="O468" s="259"/>
      <c r="Q468" s="259"/>
      <c r="S468" s="259"/>
      <c r="U468" s="259"/>
      <c r="W468" s="259"/>
      <c r="Y468" s="259"/>
      <c r="AA468" s="259"/>
    </row>
    <row r="469" spans="5:27" ht="21">
      <c r="E469" s="258"/>
      <c r="G469" s="258"/>
      <c r="I469" s="258"/>
      <c r="K469" s="258"/>
      <c r="M469" s="259"/>
      <c r="O469" s="259"/>
      <c r="Q469" s="259"/>
      <c r="S469" s="259"/>
      <c r="U469" s="259"/>
      <c r="W469" s="259"/>
      <c r="Y469" s="259"/>
      <c r="AA469" s="259"/>
    </row>
    <row r="470" spans="5:27" ht="21">
      <c r="E470" s="258"/>
      <c r="G470" s="258"/>
      <c r="I470" s="258"/>
      <c r="K470" s="258"/>
      <c r="M470" s="259"/>
      <c r="O470" s="259"/>
      <c r="Q470" s="259"/>
      <c r="S470" s="259"/>
      <c r="U470" s="259"/>
      <c r="W470" s="259"/>
      <c r="Y470" s="259"/>
      <c r="AA470" s="259"/>
    </row>
    <row r="471" spans="5:27" ht="21">
      <c r="E471" s="258"/>
      <c r="G471" s="258"/>
      <c r="I471" s="258"/>
      <c r="K471" s="258"/>
      <c r="M471" s="259"/>
      <c r="O471" s="259"/>
      <c r="Q471" s="259"/>
      <c r="S471" s="259"/>
      <c r="U471" s="259"/>
      <c r="W471" s="259"/>
      <c r="Y471" s="259"/>
      <c r="AA471" s="259"/>
    </row>
    <row r="472" spans="5:27" ht="21">
      <c r="E472" s="258"/>
      <c r="G472" s="258"/>
      <c r="I472" s="258"/>
      <c r="K472" s="258"/>
      <c r="M472" s="259"/>
      <c r="O472" s="259"/>
      <c r="Q472" s="259"/>
      <c r="S472" s="259"/>
      <c r="U472" s="259"/>
      <c r="W472" s="259"/>
      <c r="Y472" s="259"/>
      <c r="AA472" s="259"/>
    </row>
    <row r="473" spans="5:27" ht="21">
      <c r="E473" s="258"/>
      <c r="G473" s="258"/>
      <c r="I473" s="258"/>
      <c r="K473" s="258"/>
      <c r="M473" s="259"/>
      <c r="O473" s="259"/>
      <c r="Q473" s="259"/>
      <c r="S473" s="259"/>
      <c r="U473" s="259"/>
      <c r="W473" s="259"/>
      <c r="Y473" s="259"/>
      <c r="AA473" s="259"/>
    </row>
    <row r="474" spans="5:27" ht="21">
      <c r="E474" s="258"/>
      <c r="G474" s="258"/>
      <c r="I474" s="258"/>
      <c r="K474" s="258"/>
      <c r="M474" s="259"/>
      <c r="O474" s="259"/>
      <c r="Q474" s="259"/>
      <c r="S474" s="259"/>
      <c r="U474" s="259"/>
      <c r="W474" s="259"/>
      <c r="Y474" s="259"/>
      <c r="AA474" s="259"/>
    </row>
    <row r="475" spans="5:27" ht="21">
      <c r="E475" s="258"/>
      <c r="G475" s="258"/>
      <c r="I475" s="258"/>
      <c r="K475" s="258"/>
      <c r="M475" s="259"/>
      <c r="O475" s="259"/>
      <c r="Q475" s="259"/>
      <c r="S475" s="259"/>
      <c r="U475" s="259"/>
      <c r="W475" s="259"/>
      <c r="Y475" s="259"/>
      <c r="AA475" s="259"/>
    </row>
    <row r="476" spans="5:27" ht="21">
      <c r="E476" s="258"/>
      <c r="G476" s="258"/>
      <c r="I476" s="258"/>
      <c r="K476" s="258"/>
      <c r="M476" s="259"/>
      <c r="O476" s="259"/>
      <c r="Q476" s="259"/>
      <c r="S476" s="259"/>
      <c r="U476" s="259"/>
      <c r="W476" s="259"/>
      <c r="Y476" s="259"/>
      <c r="AA476" s="259"/>
    </row>
    <row r="477" spans="5:27" ht="21">
      <c r="E477" s="258"/>
      <c r="G477" s="258"/>
      <c r="I477" s="258"/>
      <c r="K477" s="258"/>
      <c r="M477" s="259"/>
      <c r="O477" s="259"/>
      <c r="Q477" s="259"/>
      <c r="S477" s="259"/>
      <c r="U477" s="259"/>
      <c r="W477" s="259"/>
      <c r="Y477" s="259"/>
      <c r="AA477" s="259"/>
    </row>
    <row r="478" spans="5:27" ht="21">
      <c r="E478" s="258"/>
      <c r="G478" s="258"/>
      <c r="I478" s="258"/>
      <c r="K478" s="258"/>
      <c r="M478" s="259"/>
      <c r="O478" s="259"/>
      <c r="Q478" s="259"/>
      <c r="S478" s="259"/>
      <c r="U478" s="259"/>
      <c r="W478" s="259"/>
      <c r="Y478" s="259"/>
      <c r="AA478" s="259"/>
    </row>
    <row r="479" spans="5:27" ht="21">
      <c r="E479" s="258"/>
      <c r="G479" s="258"/>
      <c r="I479" s="258"/>
      <c r="K479" s="258"/>
      <c r="M479" s="259"/>
      <c r="O479" s="259"/>
      <c r="Q479" s="259"/>
      <c r="S479" s="259"/>
      <c r="U479" s="259"/>
      <c r="W479" s="259"/>
      <c r="Y479" s="259"/>
      <c r="AA479" s="259"/>
    </row>
    <row r="480" spans="5:27" ht="21">
      <c r="E480" s="258"/>
      <c r="G480" s="258"/>
      <c r="I480" s="258"/>
      <c r="K480" s="258"/>
      <c r="M480" s="259"/>
      <c r="O480" s="259"/>
      <c r="Q480" s="259"/>
      <c r="S480" s="259"/>
      <c r="U480" s="259"/>
      <c r="W480" s="259"/>
      <c r="Y480" s="259"/>
      <c r="AA480" s="259"/>
    </row>
    <row r="481" spans="5:27" ht="21">
      <c r="E481" s="258"/>
      <c r="G481" s="258"/>
      <c r="I481" s="258"/>
      <c r="K481" s="258"/>
      <c r="M481" s="259"/>
      <c r="O481" s="259"/>
      <c r="Q481" s="259"/>
      <c r="S481" s="259"/>
      <c r="U481" s="259"/>
      <c r="W481" s="259"/>
      <c r="Y481" s="259"/>
      <c r="AA481" s="259"/>
    </row>
    <row r="482" spans="5:27" ht="21">
      <c r="E482" s="258"/>
      <c r="G482" s="258"/>
      <c r="I482" s="258"/>
      <c r="K482" s="258"/>
      <c r="M482" s="259"/>
      <c r="O482" s="259"/>
      <c r="Q482" s="259"/>
      <c r="S482" s="259"/>
      <c r="U482" s="259"/>
      <c r="W482" s="259"/>
      <c r="Y482" s="259"/>
      <c r="AA482" s="259"/>
    </row>
    <row r="483" spans="5:27" ht="21">
      <c r="E483" s="258"/>
      <c r="G483" s="258"/>
      <c r="I483" s="258"/>
      <c r="K483" s="258"/>
      <c r="M483" s="259"/>
      <c r="O483" s="259"/>
      <c r="Q483" s="259"/>
      <c r="S483" s="259"/>
      <c r="U483" s="259"/>
      <c r="W483" s="259"/>
      <c r="Y483" s="259"/>
      <c r="AA483" s="259"/>
    </row>
    <row r="484" spans="5:27" ht="21">
      <c r="E484" s="258"/>
      <c r="G484" s="258"/>
      <c r="I484" s="258"/>
      <c r="K484" s="258"/>
      <c r="M484" s="259"/>
      <c r="O484" s="259"/>
      <c r="Q484" s="259"/>
      <c r="S484" s="259"/>
      <c r="U484" s="259"/>
      <c r="W484" s="259"/>
      <c r="Y484" s="259"/>
      <c r="AA484" s="259"/>
    </row>
    <row r="485" spans="5:27" ht="21">
      <c r="E485" s="258"/>
      <c r="G485" s="258"/>
      <c r="I485" s="258"/>
      <c r="K485" s="258"/>
      <c r="M485" s="259"/>
      <c r="O485" s="259"/>
      <c r="Q485" s="259"/>
      <c r="S485" s="259"/>
      <c r="U485" s="259"/>
      <c r="W485" s="259"/>
      <c r="Y485" s="259"/>
      <c r="AA485" s="259"/>
    </row>
    <row r="486" spans="5:27" ht="21">
      <c r="E486" s="258"/>
      <c r="G486" s="258"/>
      <c r="I486" s="258"/>
      <c r="K486" s="258"/>
      <c r="M486" s="259"/>
      <c r="O486" s="259"/>
      <c r="Q486" s="259"/>
      <c r="S486" s="259"/>
      <c r="U486" s="259"/>
      <c r="W486" s="259"/>
      <c r="Y486" s="259"/>
      <c r="AA486" s="259"/>
    </row>
    <row r="487" spans="5:27" ht="21">
      <c r="E487" s="258"/>
      <c r="G487" s="258"/>
      <c r="I487" s="258"/>
      <c r="K487" s="258"/>
      <c r="M487" s="259"/>
      <c r="O487" s="259"/>
      <c r="Q487" s="259"/>
      <c r="S487" s="259"/>
      <c r="U487" s="259"/>
      <c r="W487" s="259"/>
      <c r="Y487" s="259"/>
      <c r="AA487" s="259"/>
    </row>
    <row r="488" spans="5:27" ht="21">
      <c r="E488" s="258"/>
      <c r="G488" s="258"/>
      <c r="I488" s="258"/>
      <c r="K488" s="258"/>
      <c r="M488" s="259"/>
      <c r="O488" s="259"/>
      <c r="Q488" s="259"/>
      <c r="S488" s="259"/>
      <c r="U488" s="259"/>
      <c r="W488" s="259"/>
      <c r="Y488" s="259"/>
      <c r="AA488" s="259"/>
    </row>
    <row r="489" spans="5:27" ht="21">
      <c r="E489" s="258"/>
      <c r="G489" s="258"/>
      <c r="I489" s="258"/>
      <c r="K489" s="258"/>
      <c r="M489" s="259"/>
      <c r="O489" s="259"/>
      <c r="Q489" s="259"/>
      <c r="S489" s="259"/>
      <c r="U489" s="259"/>
      <c r="W489" s="259"/>
      <c r="Y489" s="259"/>
      <c r="AA489" s="259"/>
    </row>
    <row r="490" spans="5:27" ht="21">
      <c r="E490" s="258"/>
      <c r="G490" s="258"/>
      <c r="I490" s="258"/>
      <c r="K490" s="258"/>
      <c r="M490" s="259"/>
      <c r="O490" s="259"/>
      <c r="Q490" s="259"/>
      <c r="S490" s="259"/>
      <c r="U490" s="259"/>
      <c r="W490" s="259"/>
      <c r="Y490" s="259"/>
      <c r="AA490" s="259"/>
    </row>
    <row r="491" spans="5:27" ht="21">
      <c r="E491" s="258"/>
      <c r="G491" s="258"/>
      <c r="I491" s="258"/>
      <c r="K491" s="258"/>
      <c r="M491" s="259"/>
      <c r="O491" s="259"/>
      <c r="Q491" s="259"/>
      <c r="S491" s="259"/>
      <c r="U491" s="259"/>
      <c r="W491" s="259"/>
      <c r="Y491" s="259"/>
      <c r="AA491" s="259"/>
    </row>
    <row r="492" spans="5:27" ht="21">
      <c r="E492" s="258"/>
      <c r="G492" s="258"/>
      <c r="I492" s="258"/>
      <c r="K492" s="258"/>
      <c r="M492" s="259"/>
      <c r="O492" s="259"/>
      <c r="Q492" s="259"/>
      <c r="S492" s="259"/>
      <c r="U492" s="259"/>
      <c r="W492" s="259"/>
      <c r="Y492" s="259"/>
      <c r="AA492" s="259"/>
    </row>
    <row r="493" spans="5:27" ht="21">
      <c r="E493" s="258"/>
      <c r="G493" s="258"/>
      <c r="I493" s="258"/>
      <c r="K493" s="258"/>
      <c r="M493" s="259"/>
      <c r="O493" s="259"/>
      <c r="Q493" s="259"/>
      <c r="S493" s="259"/>
      <c r="U493" s="259"/>
      <c r="W493" s="259"/>
      <c r="Y493" s="259"/>
      <c r="AA493" s="259"/>
    </row>
    <row r="494" spans="5:27" ht="21">
      <c r="E494" s="258"/>
      <c r="G494" s="258"/>
      <c r="I494" s="258"/>
      <c r="K494" s="258"/>
      <c r="M494" s="259"/>
      <c r="O494" s="259"/>
      <c r="Q494" s="259"/>
      <c r="S494" s="259"/>
      <c r="U494" s="259"/>
      <c r="W494" s="259"/>
      <c r="Y494" s="259"/>
      <c r="AA494" s="259"/>
    </row>
    <row r="495" spans="5:27" ht="21">
      <c r="E495" s="258"/>
      <c r="G495" s="258"/>
      <c r="I495" s="258"/>
      <c r="K495" s="258"/>
      <c r="M495" s="259"/>
      <c r="O495" s="259"/>
      <c r="Q495" s="259"/>
      <c r="S495" s="259"/>
      <c r="U495" s="259"/>
      <c r="W495" s="259"/>
      <c r="Y495" s="259"/>
      <c r="AA495" s="259"/>
    </row>
    <row r="496" spans="5:27" ht="21">
      <c r="E496" s="258"/>
      <c r="G496" s="258"/>
      <c r="I496" s="258"/>
      <c r="K496" s="258"/>
      <c r="M496" s="259"/>
      <c r="O496" s="259"/>
      <c r="Q496" s="259"/>
      <c r="S496" s="259"/>
      <c r="U496" s="259"/>
      <c r="W496" s="259"/>
      <c r="Y496" s="259"/>
      <c r="AA496" s="259"/>
    </row>
    <row r="497" spans="5:27" ht="21">
      <c r="E497" s="258"/>
      <c r="G497" s="258"/>
      <c r="I497" s="258"/>
      <c r="K497" s="258"/>
      <c r="M497" s="259"/>
      <c r="O497" s="259"/>
      <c r="Q497" s="259"/>
      <c r="S497" s="259"/>
      <c r="U497" s="259"/>
      <c r="W497" s="259"/>
      <c r="Y497" s="259"/>
      <c r="AA497" s="259"/>
    </row>
    <row r="498" spans="5:27" ht="21">
      <c r="E498" s="258"/>
      <c r="G498" s="258"/>
      <c r="I498" s="258"/>
      <c r="K498" s="258"/>
      <c r="M498" s="259"/>
      <c r="O498" s="259"/>
      <c r="Q498" s="259"/>
      <c r="S498" s="259"/>
      <c r="U498" s="259"/>
      <c r="W498" s="259"/>
      <c r="Y498" s="259"/>
      <c r="AA498" s="259"/>
    </row>
    <row r="499" spans="5:27" ht="21">
      <c r="E499" s="258"/>
      <c r="G499" s="258"/>
      <c r="I499" s="258"/>
      <c r="K499" s="258"/>
      <c r="M499" s="259"/>
      <c r="O499" s="259"/>
      <c r="Q499" s="259"/>
      <c r="S499" s="259"/>
      <c r="U499" s="259"/>
      <c r="W499" s="259"/>
      <c r="Y499" s="259"/>
      <c r="AA499" s="259"/>
    </row>
    <row r="500" spans="5:27" ht="21">
      <c r="E500" s="258"/>
      <c r="G500" s="258"/>
      <c r="I500" s="258"/>
      <c r="K500" s="258"/>
      <c r="M500" s="259"/>
      <c r="O500" s="259"/>
      <c r="Q500" s="259"/>
      <c r="S500" s="259"/>
      <c r="U500" s="259"/>
      <c r="W500" s="259"/>
      <c r="Y500" s="259"/>
      <c r="AA500" s="259"/>
    </row>
    <row r="501" spans="5:27" ht="21">
      <c r="E501" s="258"/>
      <c r="G501" s="258"/>
      <c r="I501" s="258"/>
      <c r="K501" s="258"/>
      <c r="M501" s="259"/>
      <c r="O501" s="259"/>
      <c r="Q501" s="259"/>
      <c r="S501" s="259"/>
      <c r="U501" s="259"/>
      <c r="W501" s="259"/>
      <c r="Y501" s="259"/>
      <c r="AA501" s="259"/>
    </row>
    <row r="502" spans="5:27" ht="21">
      <c r="E502" s="258"/>
      <c r="G502" s="258"/>
      <c r="I502" s="258"/>
      <c r="K502" s="258"/>
      <c r="M502" s="259"/>
      <c r="O502" s="259"/>
      <c r="Q502" s="259"/>
      <c r="S502" s="259"/>
      <c r="U502" s="259"/>
      <c r="W502" s="259"/>
      <c r="Y502" s="259"/>
      <c r="AA502" s="259"/>
    </row>
    <row r="503" spans="5:27" ht="21">
      <c r="E503" s="258"/>
      <c r="G503" s="258"/>
      <c r="I503" s="258"/>
      <c r="K503" s="258"/>
      <c r="M503" s="259"/>
      <c r="O503" s="259"/>
      <c r="Q503" s="259"/>
      <c r="S503" s="259"/>
      <c r="U503" s="259"/>
      <c r="W503" s="259"/>
      <c r="Y503" s="259"/>
      <c r="AA503" s="259"/>
    </row>
    <row r="504" spans="5:27" ht="21">
      <c r="E504" s="258"/>
      <c r="G504" s="258"/>
      <c r="I504" s="258"/>
      <c r="K504" s="258"/>
      <c r="M504" s="259"/>
      <c r="O504" s="259"/>
      <c r="Q504" s="259"/>
      <c r="S504" s="259"/>
      <c r="U504" s="259"/>
      <c r="W504" s="259"/>
      <c r="Y504" s="259"/>
      <c r="AA504" s="259"/>
    </row>
    <row r="505" spans="5:27" ht="21">
      <c r="E505" s="258"/>
      <c r="G505" s="258"/>
      <c r="I505" s="258"/>
      <c r="K505" s="258"/>
      <c r="M505" s="259"/>
      <c r="O505" s="259"/>
      <c r="Q505" s="259"/>
      <c r="S505" s="259"/>
      <c r="U505" s="259"/>
      <c r="W505" s="259"/>
      <c r="Y505" s="259"/>
      <c r="AA505" s="259"/>
    </row>
    <row r="506" spans="5:27" ht="21">
      <c r="E506" s="258"/>
      <c r="G506" s="258"/>
      <c r="I506" s="258"/>
      <c r="K506" s="258"/>
      <c r="M506" s="259"/>
      <c r="O506" s="259"/>
      <c r="Q506" s="259"/>
      <c r="S506" s="259"/>
      <c r="U506" s="259"/>
      <c r="W506" s="259"/>
      <c r="Y506" s="259"/>
      <c r="AA506" s="259"/>
    </row>
    <row r="507" spans="5:27" ht="21">
      <c r="E507" s="258"/>
      <c r="G507" s="258"/>
      <c r="I507" s="258"/>
      <c r="K507" s="258"/>
      <c r="M507" s="259"/>
      <c r="O507" s="259"/>
      <c r="Q507" s="259"/>
      <c r="S507" s="259"/>
      <c r="U507" s="259"/>
      <c r="W507" s="259"/>
      <c r="Y507" s="259"/>
      <c r="AA507" s="259"/>
    </row>
    <row r="508" spans="5:27" ht="21">
      <c r="E508" s="258"/>
      <c r="G508" s="258"/>
      <c r="I508" s="258"/>
      <c r="K508" s="258"/>
      <c r="M508" s="259"/>
      <c r="O508" s="259"/>
      <c r="Q508" s="259"/>
      <c r="S508" s="259"/>
      <c r="U508" s="259"/>
      <c r="W508" s="259"/>
      <c r="Y508" s="259"/>
      <c r="AA508" s="259"/>
    </row>
    <row r="509" spans="5:27" ht="21">
      <c r="E509" s="258"/>
      <c r="G509" s="258"/>
      <c r="I509" s="258"/>
      <c r="K509" s="258"/>
      <c r="M509" s="259"/>
      <c r="O509" s="259"/>
      <c r="Q509" s="259"/>
      <c r="S509" s="259"/>
      <c r="U509" s="259"/>
      <c r="W509" s="259"/>
      <c r="Y509" s="259"/>
      <c r="AA509" s="259"/>
    </row>
    <row r="510" spans="5:27" ht="21">
      <c r="E510" s="258"/>
      <c r="G510" s="258"/>
      <c r="I510" s="258"/>
      <c r="K510" s="258"/>
      <c r="M510" s="259"/>
      <c r="O510" s="259"/>
      <c r="Q510" s="259"/>
      <c r="S510" s="259"/>
      <c r="U510" s="259"/>
      <c r="W510" s="259"/>
      <c r="Y510" s="259"/>
      <c r="AA510" s="259"/>
    </row>
    <row r="511" spans="5:27" ht="21">
      <c r="E511" s="258"/>
      <c r="G511" s="258"/>
      <c r="I511" s="258"/>
      <c r="K511" s="258"/>
      <c r="M511" s="259"/>
      <c r="O511" s="259"/>
      <c r="Q511" s="259"/>
      <c r="S511" s="259"/>
      <c r="U511" s="259"/>
      <c r="W511" s="259"/>
      <c r="Y511" s="259"/>
      <c r="AA511" s="259"/>
    </row>
    <row r="512" spans="5:27" ht="21">
      <c r="E512" s="258"/>
      <c r="G512" s="258"/>
      <c r="I512" s="258"/>
      <c r="K512" s="258"/>
      <c r="M512" s="259"/>
      <c r="O512" s="259"/>
      <c r="Q512" s="259"/>
      <c r="S512" s="259"/>
      <c r="U512" s="259"/>
      <c r="W512" s="259"/>
      <c r="Y512" s="259"/>
      <c r="AA512" s="259"/>
    </row>
    <row r="513" spans="5:27" ht="21">
      <c r="E513" s="258"/>
      <c r="G513" s="258"/>
      <c r="I513" s="258"/>
      <c r="K513" s="258"/>
      <c r="M513" s="259"/>
      <c r="O513" s="259"/>
      <c r="Q513" s="259"/>
      <c r="S513" s="259"/>
      <c r="U513" s="259"/>
      <c r="W513" s="259"/>
      <c r="Y513" s="259"/>
      <c r="AA513" s="259"/>
    </row>
    <row r="514" spans="5:27" ht="21">
      <c r="E514" s="258"/>
      <c r="G514" s="258"/>
      <c r="I514" s="258"/>
      <c r="K514" s="258"/>
      <c r="M514" s="259"/>
      <c r="O514" s="259"/>
      <c r="Q514" s="259"/>
      <c r="S514" s="259"/>
      <c r="U514" s="259"/>
      <c r="W514" s="259"/>
      <c r="Y514" s="259"/>
      <c r="AA514" s="259"/>
    </row>
    <row r="515" spans="5:27" ht="21">
      <c r="E515" s="258"/>
      <c r="G515" s="258"/>
      <c r="I515" s="258"/>
      <c r="K515" s="258"/>
      <c r="M515" s="259"/>
      <c r="O515" s="259"/>
      <c r="Q515" s="259"/>
      <c r="S515" s="259"/>
      <c r="U515" s="259"/>
      <c r="W515" s="259"/>
      <c r="Y515" s="259"/>
      <c r="AA515" s="259"/>
    </row>
    <row r="516" spans="5:27" ht="21">
      <c r="E516" s="258"/>
      <c r="G516" s="258"/>
      <c r="I516" s="258"/>
      <c r="K516" s="258"/>
      <c r="M516" s="259"/>
      <c r="O516" s="259"/>
      <c r="Q516" s="259"/>
      <c r="S516" s="259"/>
      <c r="U516" s="259"/>
      <c r="W516" s="259"/>
      <c r="Y516" s="259"/>
      <c r="AA516" s="259"/>
    </row>
    <row r="517" spans="5:27" ht="21">
      <c r="E517" s="258"/>
      <c r="G517" s="258"/>
      <c r="I517" s="258"/>
      <c r="K517" s="258"/>
      <c r="M517" s="259"/>
      <c r="O517" s="259"/>
      <c r="Q517" s="259"/>
      <c r="S517" s="259"/>
      <c r="U517" s="259"/>
      <c r="W517" s="259"/>
      <c r="Y517" s="259"/>
      <c r="AA517" s="259"/>
    </row>
    <row r="518" spans="5:27" ht="21">
      <c r="E518" s="258"/>
      <c r="G518" s="258"/>
      <c r="I518" s="258"/>
      <c r="K518" s="258"/>
      <c r="M518" s="259"/>
      <c r="O518" s="259"/>
      <c r="Q518" s="259"/>
      <c r="S518" s="259"/>
      <c r="U518" s="259"/>
      <c r="W518" s="259"/>
      <c r="Y518" s="259"/>
      <c r="AA518" s="259"/>
    </row>
    <row r="519" spans="5:27" ht="21">
      <c r="E519" s="258"/>
      <c r="G519" s="258"/>
      <c r="I519" s="258"/>
      <c r="K519" s="258"/>
      <c r="M519" s="259"/>
      <c r="O519" s="259"/>
      <c r="Q519" s="259"/>
      <c r="S519" s="259"/>
      <c r="U519" s="259"/>
      <c r="W519" s="259"/>
      <c r="Y519" s="259"/>
      <c r="AA519" s="259"/>
    </row>
    <row r="520" spans="5:27" ht="21">
      <c r="E520" s="258"/>
      <c r="G520" s="258"/>
      <c r="I520" s="258"/>
      <c r="K520" s="258"/>
      <c r="M520" s="259"/>
      <c r="O520" s="259"/>
      <c r="Q520" s="259"/>
      <c r="S520" s="259"/>
      <c r="U520" s="259"/>
      <c r="W520" s="259"/>
      <c r="Y520" s="259"/>
      <c r="AA520" s="259"/>
    </row>
    <row r="521" spans="5:27" ht="21">
      <c r="E521" s="258"/>
      <c r="G521" s="258"/>
      <c r="I521" s="258"/>
      <c r="K521" s="258"/>
      <c r="M521" s="259"/>
      <c r="O521" s="259"/>
      <c r="Q521" s="259"/>
      <c r="S521" s="259"/>
      <c r="U521" s="259"/>
      <c r="W521" s="259"/>
      <c r="Y521" s="259"/>
      <c r="AA521" s="259"/>
    </row>
    <row r="522" spans="5:27" ht="21">
      <c r="E522" s="258"/>
      <c r="G522" s="258"/>
      <c r="I522" s="258"/>
      <c r="K522" s="258"/>
      <c r="M522" s="259"/>
      <c r="O522" s="259"/>
      <c r="Q522" s="259"/>
      <c r="S522" s="259"/>
      <c r="U522" s="259"/>
      <c r="W522" s="259"/>
      <c r="Y522" s="259"/>
      <c r="AA522" s="259"/>
    </row>
    <row r="523" spans="5:27" ht="21">
      <c r="E523" s="258"/>
      <c r="G523" s="258"/>
      <c r="I523" s="258"/>
      <c r="K523" s="258"/>
      <c r="M523" s="259"/>
      <c r="O523" s="259"/>
      <c r="Q523" s="259"/>
      <c r="S523" s="259"/>
      <c r="U523" s="259"/>
      <c r="W523" s="259"/>
      <c r="Y523" s="259"/>
      <c r="AA523" s="259"/>
    </row>
    <row r="524" spans="5:27" ht="21">
      <c r="E524" s="258"/>
      <c r="G524" s="258"/>
      <c r="I524" s="258"/>
      <c r="K524" s="258"/>
      <c r="M524" s="259"/>
      <c r="O524" s="259"/>
      <c r="Q524" s="259"/>
      <c r="S524" s="259"/>
      <c r="U524" s="259"/>
      <c r="W524" s="259"/>
      <c r="Y524" s="259"/>
      <c r="AA524" s="259"/>
    </row>
    <row r="525" spans="5:27" ht="21">
      <c r="E525" s="258"/>
      <c r="G525" s="258"/>
      <c r="I525" s="258"/>
      <c r="K525" s="258"/>
      <c r="M525" s="259"/>
      <c r="O525" s="259"/>
      <c r="Q525" s="259"/>
      <c r="S525" s="259"/>
      <c r="U525" s="259"/>
      <c r="W525" s="259"/>
      <c r="Y525" s="259"/>
      <c r="AA525" s="259"/>
    </row>
    <row r="526" spans="5:27" ht="21">
      <c r="E526" s="258"/>
      <c r="G526" s="258"/>
      <c r="I526" s="258"/>
      <c r="K526" s="258"/>
      <c r="M526" s="259"/>
      <c r="O526" s="259"/>
      <c r="Q526" s="259"/>
      <c r="S526" s="259"/>
      <c r="U526" s="259"/>
      <c r="W526" s="259"/>
      <c r="Y526" s="259"/>
      <c r="AA526" s="259"/>
    </row>
    <row r="527" spans="5:27" ht="21">
      <c r="E527" s="258"/>
      <c r="G527" s="258"/>
      <c r="I527" s="258"/>
      <c r="K527" s="258"/>
      <c r="M527" s="259"/>
      <c r="O527" s="259"/>
      <c r="Q527" s="259"/>
      <c r="S527" s="259"/>
      <c r="U527" s="259"/>
      <c r="W527" s="259"/>
      <c r="Y527" s="259"/>
      <c r="AA527" s="259"/>
    </row>
    <row r="528" spans="5:27" ht="21">
      <c r="E528" s="258"/>
      <c r="G528" s="258"/>
      <c r="I528" s="258"/>
      <c r="K528" s="258"/>
      <c r="M528" s="259"/>
      <c r="O528" s="259"/>
      <c r="Q528" s="259"/>
      <c r="S528" s="259"/>
      <c r="U528" s="259"/>
      <c r="W528" s="259"/>
      <c r="Y528" s="259"/>
      <c r="AA528" s="259"/>
    </row>
    <row r="529" spans="5:27" ht="21">
      <c r="E529" s="258"/>
      <c r="G529" s="258"/>
      <c r="I529" s="258"/>
      <c r="K529" s="258"/>
      <c r="M529" s="259"/>
      <c r="O529" s="259"/>
      <c r="Q529" s="259"/>
      <c r="S529" s="259"/>
      <c r="U529" s="259"/>
      <c r="W529" s="259"/>
      <c r="Y529" s="259"/>
      <c r="AA529" s="259"/>
    </row>
    <row r="530" spans="5:27" ht="21">
      <c r="E530" s="258"/>
      <c r="G530" s="258"/>
      <c r="I530" s="258"/>
      <c r="K530" s="258"/>
      <c r="M530" s="259"/>
      <c r="O530" s="259"/>
      <c r="Q530" s="259"/>
      <c r="S530" s="259"/>
      <c r="U530" s="259"/>
      <c r="W530" s="259"/>
      <c r="Y530" s="259"/>
      <c r="AA530" s="259"/>
    </row>
    <row r="531" spans="5:27" ht="21">
      <c r="E531" s="258"/>
      <c r="G531" s="258"/>
      <c r="I531" s="258"/>
      <c r="K531" s="258"/>
      <c r="M531" s="259"/>
      <c r="O531" s="259"/>
      <c r="Q531" s="259"/>
      <c r="S531" s="259"/>
      <c r="U531" s="259"/>
      <c r="W531" s="259"/>
      <c r="Y531" s="259"/>
      <c r="AA531" s="259"/>
    </row>
    <row r="532" spans="5:27" ht="21">
      <c r="E532" s="258"/>
      <c r="G532" s="258"/>
      <c r="I532" s="258"/>
      <c r="K532" s="258"/>
      <c r="M532" s="259"/>
      <c r="O532" s="259"/>
      <c r="Q532" s="259"/>
      <c r="S532" s="259"/>
      <c r="U532" s="259"/>
      <c r="W532" s="259"/>
      <c r="Y532" s="259"/>
      <c r="AA532" s="259"/>
    </row>
    <row r="533" spans="5:27" ht="21">
      <c r="E533" s="258"/>
      <c r="G533" s="258"/>
      <c r="I533" s="258"/>
      <c r="K533" s="258"/>
      <c r="M533" s="259"/>
      <c r="O533" s="259"/>
      <c r="Q533" s="259"/>
      <c r="S533" s="259"/>
      <c r="U533" s="259"/>
      <c r="W533" s="259"/>
      <c r="Y533" s="259"/>
      <c r="AA533" s="259"/>
    </row>
    <row r="534" spans="5:27" ht="21">
      <c r="E534" s="258"/>
      <c r="G534" s="258"/>
      <c r="I534" s="258"/>
      <c r="K534" s="258"/>
      <c r="M534" s="259"/>
      <c r="O534" s="259"/>
      <c r="Q534" s="259"/>
      <c r="S534" s="259"/>
      <c r="U534" s="259"/>
      <c r="W534" s="259"/>
      <c r="Y534" s="259"/>
      <c r="AA534" s="259"/>
    </row>
    <row r="535" spans="5:27" ht="21">
      <c r="E535" s="258"/>
      <c r="G535" s="258"/>
      <c r="I535" s="258"/>
      <c r="K535" s="258"/>
      <c r="M535" s="259"/>
      <c r="O535" s="259"/>
      <c r="Q535" s="259"/>
      <c r="S535" s="259"/>
      <c r="U535" s="259"/>
      <c r="W535" s="259"/>
      <c r="Y535" s="259"/>
      <c r="AA535" s="259"/>
    </row>
    <row r="536" spans="5:27" ht="21">
      <c r="E536" s="258"/>
      <c r="G536" s="258"/>
      <c r="I536" s="258"/>
      <c r="K536" s="258"/>
      <c r="M536" s="259"/>
      <c r="O536" s="259"/>
      <c r="Q536" s="259"/>
      <c r="S536" s="259"/>
      <c r="U536" s="259"/>
      <c r="W536" s="259"/>
      <c r="Y536" s="259"/>
      <c r="AA536" s="259"/>
    </row>
    <row r="537" spans="5:27" ht="21">
      <c r="E537" s="258"/>
      <c r="G537" s="258"/>
      <c r="I537" s="258"/>
      <c r="K537" s="258"/>
      <c r="M537" s="259"/>
      <c r="O537" s="259"/>
      <c r="Q537" s="259"/>
      <c r="S537" s="259"/>
      <c r="U537" s="259"/>
      <c r="W537" s="259"/>
      <c r="Y537" s="259"/>
      <c r="AA537" s="259"/>
    </row>
    <row r="538" spans="5:27" ht="21">
      <c r="E538" s="258"/>
      <c r="G538" s="258"/>
      <c r="I538" s="258"/>
      <c r="K538" s="258"/>
      <c r="M538" s="259"/>
      <c r="O538" s="259"/>
      <c r="Q538" s="259"/>
      <c r="S538" s="259"/>
      <c r="U538" s="259"/>
      <c r="W538" s="259"/>
      <c r="Y538" s="259"/>
      <c r="AA538" s="259"/>
    </row>
    <row r="539" spans="5:27" ht="21">
      <c r="E539" s="258"/>
      <c r="G539" s="258"/>
      <c r="I539" s="258"/>
      <c r="K539" s="258"/>
      <c r="M539" s="259"/>
      <c r="O539" s="259"/>
      <c r="Q539" s="259"/>
      <c r="S539" s="259"/>
      <c r="U539" s="259"/>
      <c r="W539" s="259"/>
      <c r="Y539" s="259"/>
      <c r="AA539" s="259"/>
    </row>
    <row r="540" spans="5:27" ht="21">
      <c r="E540" s="258"/>
      <c r="G540" s="258"/>
      <c r="I540" s="258"/>
      <c r="K540" s="258"/>
      <c r="M540" s="259"/>
      <c r="O540" s="259"/>
      <c r="Q540" s="259"/>
      <c r="S540" s="259"/>
      <c r="U540" s="259"/>
      <c r="W540" s="259"/>
      <c r="Y540" s="259"/>
      <c r="AA540" s="259"/>
    </row>
    <row r="541" spans="5:27" ht="21">
      <c r="E541" s="258"/>
      <c r="G541" s="258"/>
      <c r="I541" s="258"/>
      <c r="K541" s="258"/>
      <c r="M541" s="259"/>
      <c r="O541" s="259"/>
      <c r="Q541" s="259"/>
      <c r="S541" s="259"/>
      <c r="U541" s="259"/>
      <c r="W541" s="259"/>
      <c r="Y541" s="259"/>
      <c r="AA541" s="259"/>
    </row>
    <row r="542" spans="5:27" ht="21">
      <c r="E542" s="258"/>
      <c r="G542" s="258"/>
      <c r="I542" s="258"/>
      <c r="K542" s="258"/>
      <c r="M542" s="259"/>
      <c r="O542" s="259"/>
      <c r="Q542" s="259"/>
      <c r="S542" s="259"/>
      <c r="U542" s="259"/>
      <c r="W542" s="259"/>
      <c r="Y542" s="259"/>
      <c r="AA542" s="259"/>
    </row>
    <row r="543" spans="5:27" ht="21">
      <c r="E543" s="258"/>
      <c r="G543" s="258"/>
      <c r="I543" s="258"/>
      <c r="K543" s="258"/>
      <c r="M543" s="259"/>
      <c r="O543" s="259"/>
      <c r="Q543" s="259"/>
      <c r="S543" s="259"/>
      <c r="U543" s="259"/>
      <c r="W543" s="259"/>
      <c r="Y543" s="259"/>
      <c r="AA543" s="259"/>
    </row>
    <row r="544" spans="5:27" ht="21">
      <c r="E544" s="258"/>
      <c r="G544" s="258"/>
      <c r="I544" s="258"/>
      <c r="K544" s="258"/>
      <c r="M544" s="259"/>
      <c r="O544" s="259"/>
      <c r="Q544" s="259"/>
      <c r="S544" s="259"/>
      <c r="U544" s="259"/>
      <c r="W544" s="259"/>
      <c r="Y544" s="259"/>
      <c r="AA544" s="259"/>
    </row>
    <row r="545" spans="5:27" ht="21">
      <c r="E545" s="258"/>
      <c r="G545" s="258"/>
      <c r="I545" s="258"/>
      <c r="K545" s="258"/>
      <c r="M545" s="259"/>
      <c r="O545" s="259"/>
      <c r="Q545" s="259"/>
      <c r="S545" s="259"/>
      <c r="U545" s="259"/>
      <c r="W545" s="259"/>
      <c r="Y545" s="259"/>
      <c r="AA545" s="259"/>
    </row>
    <row r="546" spans="5:27" ht="21">
      <c r="E546" s="258"/>
      <c r="G546" s="258"/>
      <c r="I546" s="258"/>
      <c r="K546" s="258"/>
      <c r="M546" s="259"/>
      <c r="O546" s="259"/>
      <c r="Q546" s="259"/>
      <c r="S546" s="259"/>
      <c r="U546" s="259"/>
      <c r="W546" s="259"/>
      <c r="Y546" s="259"/>
      <c r="AA546" s="259"/>
    </row>
    <row r="547" spans="5:27" ht="21">
      <c r="E547" s="258"/>
      <c r="G547" s="258"/>
      <c r="I547" s="258"/>
      <c r="K547" s="258"/>
      <c r="M547" s="259"/>
      <c r="O547" s="259"/>
      <c r="Q547" s="259"/>
      <c r="S547" s="259"/>
      <c r="U547" s="259"/>
      <c r="W547" s="259"/>
      <c r="Y547" s="259"/>
      <c r="AA547" s="259"/>
    </row>
    <row r="548" spans="5:27" ht="21">
      <c r="E548" s="258"/>
      <c r="G548" s="258"/>
      <c r="I548" s="258"/>
      <c r="K548" s="258"/>
      <c r="M548" s="259"/>
      <c r="O548" s="259"/>
      <c r="Q548" s="259"/>
      <c r="S548" s="259"/>
      <c r="U548" s="259"/>
      <c r="W548" s="259"/>
      <c r="Y548" s="259"/>
      <c r="AA548" s="259"/>
    </row>
    <row r="549" spans="5:27" ht="21">
      <c r="E549" s="258"/>
      <c r="G549" s="258"/>
      <c r="I549" s="258"/>
      <c r="K549" s="258"/>
      <c r="M549" s="259"/>
      <c r="O549" s="259"/>
      <c r="Q549" s="259"/>
      <c r="S549" s="259"/>
      <c r="U549" s="259"/>
      <c r="W549" s="259"/>
      <c r="Y549" s="259"/>
      <c r="AA549" s="259"/>
    </row>
    <row r="550" spans="5:27" ht="21">
      <c r="E550" s="258"/>
      <c r="G550" s="258"/>
      <c r="I550" s="258"/>
      <c r="K550" s="258"/>
      <c r="M550" s="259"/>
      <c r="O550" s="259"/>
      <c r="Q550" s="259"/>
      <c r="S550" s="259"/>
      <c r="U550" s="259"/>
      <c r="W550" s="259"/>
      <c r="Y550" s="259"/>
      <c r="AA550" s="259"/>
    </row>
    <row r="551" spans="5:27" ht="21">
      <c r="E551" s="258"/>
      <c r="G551" s="258"/>
      <c r="I551" s="258"/>
      <c r="K551" s="258"/>
      <c r="M551" s="259"/>
      <c r="O551" s="259"/>
      <c r="Q551" s="259"/>
      <c r="S551" s="259"/>
      <c r="U551" s="259"/>
      <c r="W551" s="259"/>
      <c r="Y551" s="259"/>
      <c r="AA551" s="259"/>
    </row>
    <row r="552" spans="5:27" ht="21">
      <c r="E552" s="258"/>
      <c r="G552" s="258"/>
      <c r="I552" s="258"/>
      <c r="K552" s="258"/>
      <c r="M552" s="259"/>
      <c r="O552" s="259"/>
      <c r="Q552" s="259"/>
      <c r="S552" s="259"/>
      <c r="U552" s="259"/>
      <c r="W552" s="259"/>
      <c r="Y552" s="259"/>
      <c r="AA552" s="259"/>
    </row>
    <row r="553" spans="5:27" ht="21">
      <c r="E553" s="258"/>
      <c r="G553" s="258"/>
      <c r="I553" s="258"/>
      <c r="K553" s="258"/>
      <c r="M553" s="259"/>
      <c r="O553" s="259"/>
      <c r="Q553" s="259"/>
      <c r="S553" s="259"/>
      <c r="U553" s="259"/>
      <c r="W553" s="259"/>
      <c r="Y553" s="259"/>
      <c r="AA553" s="259"/>
    </row>
    <row r="554" spans="5:27" ht="21">
      <c r="E554" s="258"/>
      <c r="G554" s="258"/>
      <c r="I554" s="258"/>
      <c r="K554" s="258"/>
      <c r="M554" s="259"/>
      <c r="O554" s="259"/>
      <c r="Q554" s="259"/>
      <c r="S554" s="259"/>
      <c r="U554" s="259"/>
      <c r="W554" s="259"/>
      <c r="Y554" s="259"/>
      <c r="AA554" s="259"/>
    </row>
    <row r="555" spans="5:27" ht="21">
      <c r="E555" s="258"/>
      <c r="G555" s="258"/>
      <c r="I555" s="258"/>
      <c r="K555" s="258"/>
      <c r="M555" s="259"/>
      <c r="O555" s="259"/>
      <c r="Q555" s="259"/>
      <c r="S555" s="259"/>
      <c r="U555" s="259"/>
      <c r="W555" s="259"/>
      <c r="Y555" s="259"/>
      <c r="AA555" s="259"/>
    </row>
    <row r="556" spans="5:27" ht="21">
      <c r="E556" s="258"/>
      <c r="G556" s="258"/>
      <c r="I556" s="258"/>
      <c r="K556" s="258"/>
      <c r="M556" s="259"/>
      <c r="O556" s="259"/>
      <c r="Q556" s="259"/>
      <c r="S556" s="259"/>
      <c r="U556" s="259"/>
      <c r="W556" s="259"/>
      <c r="Y556" s="259"/>
      <c r="AA556" s="259"/>
    </row>
    <row r="557" spans="5:27" ht="21">
      <c r="E557" s="258"/>
      <c r="G557" s="258"/>
      <c r="I557" s="258"/>
      <c r="K557" s="258"/>
      <c r="M557" s="259"/>
      <c r="O557" s="259"/>
      <c r="Q557" s="259"/>
      <c r="S557" s="259"/>
      <c r="U557" s="259"/>
      <c r="W557" s="259"/>
      <c r="Y557" s="259"/>
      <c r="AA557" s="259"/>
    </row>
    <row r="558" spans="5:27" ht="21">
      <c r="E558" s="258"/>
      <c r="G558" s="258"/>
      <c r="I558" s="258"/>
      <c r="K558" s="258"/>
      <c r="M558" s="259"/>
      <c r="O558" s="259"/>
      <c r="Q558" s="259"/>
      <c r="S558" s="259"/>
      <c r="U558" s="259"/>
      <c r="W558" s="259"/>
      <c r="Y558" s="259"/>
      <c r="AA558" s="259"/>
    </row>
    <row r="559" spans="5:27" ht="21">
      <c r="E559" s="258"/>
      <c r="G559" s="258"/>
      <c r="I559" s="258"/>
      <c r="K559" s="258"/>
      <c r="M559" s="259"/>
      <c r="O559" s="259"/>
      <c r="Q559" s="259"/>
      <c r="S559" s="259"/>
      <c r="U559" s="259"/>
      <c r="W559" s="259"/>
      <c r="Y559" s="259"/>
      <c r="AA559" s="259"/>
    </row>
    <row r="560" spans="5:27" ht="21">
      <c r="E560" s="258"/>
      <c r="G560" s="258"/>
      <c r="I560" s="258"/>
      <c r="K560" s="258"/>
      <c r="M560" s="259"/>
      <c r="O560" s="259"/>
      <c r="Q560" s="259"/>
      <c r="S560" s="259"/>
      <c r="U560" s="259"/>
      <c r="W560" s="259"/>
      <c r="Y560" s="259"/>
      <c r="AA560" s="259"/>
    </row>
    <row r="561" spans="5:27" ht="21">
      <c r="E561" s="258"/>
      <c r="G561" s="258"/>
      <c r="I561" s="258"/>
      <c r="K561" s="258"/>
      <c r="M561" s="259"/>
      <c r="O561" s="259"/>
      <c r="Q561" s="259"/>
      <c r="S561" s="259"/>
      <c r="U561" s="259"/>
      <c r="W561" s="259"/>
      <c r="Y561" s="259"/>
      <c r="AA561" s="259"/>
    </row>
    <row r="562" spans="5:27" ht="21">
      <c r="E562" s="258"/>
      <c r="G562" s="258"/>
      <c r="I562" s="258"/>
      <c r="K562" s="258"/>
      <c r="M562" s="259"/>
      <c r="O562" s="259"/>
      <c r="Q562" s="259"/>
      <c r="S562" s="259"/>
      <c r="U562" s="259"/>
      <c r="W562" s="259"/>
      <c r="Y562" s="259"/>
      <c r="AA562" s="259"/>
    </row>
    <row r="563" spans="5:27" ht="21">
      <c r="E563" s="258"/>
      <c r="G563" s="258"/>
      <c r="I563" s="258"/>
      <c r="K563" s="258"/>
      <c r="M563" s="259"/>
      <c r="O563" s="259"/>
      <c r="Q563" s="259"/>
      <c r="S563" s="259"/>
      <c r="U563" s="259"/>
      <c r="W563" s="259"/>
      <c r="Y563" s="259"/>
      <c r="AA563" s="259"/>
    </row>
    <row r="564" spans="5:27" ht="21">
      <c r="E564" s="258"/>
      <c r="G564" s="258"/>
      <c r="I564" s="258"/>
      <c r="K564" s="258"/>
      <c r="M564" s="259"/>
      <c r="O564" s="259"/>
      <c r="Q564" s="259"/>
      <c r="S564" s="259"/>
      <c r="U564" s="259"/>
      <c r="W564" s="259"/>
      <c r="Y564" s="259"/>
      <c r="AA564" s="259"/>
    </row>
    <row r="565" spans="5:27" ht="21">
      <c r="E565" s="258"/>
      <c r="G565" s="258"/>
      <c r="I565" s="258"/>
      <c r="K565" s="258"/>
      <c r="M565" s="259"/>
      <c r="O565" s="259"/>
      <c r="Q565" s="259"/>
      <c r="S565" s="259"/>
      <c r="U565" s="259"/>
      <c r="W565" s="259"/>
      <c r="Y565" s="259"/>
      <c r="AA565" s="259"/>
    </row>
    <row r="566" spans="5:27" ht="21">
      <c r="E566" s="258"/>
      <c r="G566" s="258"/>
      <c r="I566" s="258"/>
      <c r="K566" s="258"/>
      <c r="M566" s="259"/>
      <c r="O566" s="259"/>
      <c r="Q566" s="259"/>
      <c r="S566" s="259"/>
      <c r="U566" s="259"/>
      <c r="W566" s="259"/>
      <c r="Y566" s="259"/>
      <c r="AA566" s="259"/>
    </row>
    <row r="567" spans="5:27" ht="21">
      <c r="E567" s="258"/>
      <c r="G567" s="258"/>
      <c r="I567" s="258"/>
      <c r="K567" s="258"/>
      <c r="M567" s="259"/>
      <c r="O567" s="259"/>
      <c r="Q567" s="259"/>
      <c r="S567" s="259"/>
      <c r="U567" s="259"/>
      <c r="W567" s="259"/>
      <c r="Y567" s="259"/>
      <c r="AA567" s="259"/>
    </row>
    <row r="568" spans="5:27" ht="21">
      <c r="E568" s="258"/>
      <c r="G568" s="258"/>
      <c r="I568" s="258"/>
      <c r="K568" s="258"/>
      <c r="M568" s="259"/>
      <c r="O568" s="259"/>
      <c r="Q568" s="259"/>
      <c r="S568" s="259"/>
      <c r="U568" s="259"/>
      <c r="W568" s="259"/>
      <c r="Y568" s="259"/>
      <c r="AA568" s="259"/>
    </row>
    <row r="569" spans="5:27" ht="21">
      <c r="E569" s="258"/>
      <c r="G569" s="258"/>
      <c r="I569" s="258"/>
      <c r="K569" s="258"/>
      <c r="M569" s="259"/>
      <c r="O569" s="259"/>
      <c r="Q569" s="259"/>
      <c r="S569" s="259"/>
      <c r="U569" s="259"/>
      <c r="W569" s="259"/>
      <c r="Y569" s="259"/>
      <c r="AA569" s="259"/>
    </row>
    <row r="570" spans="5:27" ht="21">
      <c r="E570" s="258"/>
      <c r="G570" s="258"/>
      <c r="I570" s="258"/>
      <c r="K570" s="258"/>
      <c r="M570" s="259"/>
      <c r="O570" s="259"/>
      <c r="Q570" s="259"/>
      <c r="S570" s="259"/>
      <c r="U570" s="259"/>
      <c r="W570" s="259"/>
      <c r="Y570" s="259"/>
      <c r="AA570" s="259"/>
    </row>
    <row r="571" spans="5:27" ht="21">
      <c r="E571" s="258"/>
      <c r="G571" s="258"/>
      <c r="I571" s="258"/>
      <c r="K571" s="258"/>
      <c r="M571" s="259"/>
      <c r="O571" s="259"/>
      <c r="Q571" s="259"/>
      <c r="S571" s="259"/>
      <c r="U571" s="259"/>
      <c r="W571" s="259"/>
      <c r="Y571" s="259"/>
      <c r="AA571" s="259"/>
    </row>
    <row r="572" spans="5:27" ht="21">
      <c r="E572" s="258"/>
      <c r="G572" s="258"/>
      <c r="I572" s="258"/>
      <c r="K572" s="258"/>
      <c r="M572" s="259"/>
      <c r="O572" s="259"/>
      <c r="Q572" s="259"/>
      <c r="S572" s="259"/>
      <c r="U572" s="259"/>
      <c r="W572" s="259"/>
      <c r="Y572" s="259"/>
      <c r="AA572" s="259"/>
    </row>
    <row r="573" spans="5:27" ht="21">
      <c r="E573" s="258"/>
      <c r="G573" s="258"/>
      <c r="I573" s="258"/>
      <c r="K573" s="258"/>
      <c r="M573" s="259"/>
      <c r="O573" s="259"/>
      <c r="Q573" s="259"/>
      <c r="S573" s="259"/>
      <c r="U573" s="259"/>
      <c r="W573" s="259"/>
      <c r="Y573" s="259"/>
      <c r="AA573" s="259"/>
    </row>
    <row r="574" spans="5:27" ht="21">
      <c r="E574" s="258"/>
      <c r="G574" s="258"/>
      <c r="I574" s="258"/>
      <c r="K574" s="258"/>
      <c r="M574" s="259"/>
      <c r="O574" s="259"/>
      <c r="Q574" s="259"/>
      <c r="S574" s="259"/>
      <c r="U574" s="259"/>
      <c r="W574" s="259"/>
      <c r="Y574" s="259"/>
      <c r="AA574" s="259"/>
    </row>
    <row r="575" spans="5:27" ht="21">
      <c r="E575" s="258"/>
      <c r="G575" s="258"/>
      <c r="I575" s="258"/>
      <c r="K575" s="258"/>
      <c r="M575" s="259"/>
      <c r="O575" s="259"/>
      <c r="Q575" s="259"/>
      <c r="S575" s="259"/>
      <c r="U575" s="259"/>
      <c r="W575" s="259"/>
      <c r="Y575" s="259"/>
      <c r="AA575" s="259"/>
    </row>
    <row r="576" spans="5:27" ht="21">
      <c r="E576" s="258"/>
      <c r="G576" s="258"/>
      <c r="I576" s="258"/>
      <c r="K576" s="258"/>
      <c r="M576" s="259"/>
      <c r="O576" s="259"/>
      <c r="Q576" s="259"/>
      <c r="S576" s="259"/>
      <c r="U576" s="259"/>
      <c r="W576" s="259"/>
      <c r="Y576" s="259"/>
      <c r="AA576" s="259"/>
    </row>
    <row r="577" spans="5:27" ht="21">
      <c r="E577" s="258"/>
      <c r="G577" s="258"/>
      <c r="I577" s="258"/>
      <c r="K577" s="258"/>
      <c r="M577" s="259"/>
      <c r="O577" s="259"/>
      <c r="Q577" s="259"/>
      <c r="S577" s="259"/>
      <c r="U577" s="259"/>
      <c r="W577" s="259"/>
      <c r="Y577" s="259"/>
      <c r="AA577" s="259"/>
    </row>
    <row r="578" spans="5:27" ht="21">
      <c r="E578" s="258"/>
      <c r="G578" s="258"/>
      <c r="I578" s="258"/>
      <c r="K578" s="258"/>
      <c r="M578" s="259"/>
      <c r="O578" s="259"/>
      <c r="Q578" s="259"/>
      <c r="S578" s="259"/>
      <c r="U578" s="259"/>
      <c r="W578" s="259"/>
      <c r="Y578" s="259"/>
      <c r="AA578" s="259"/>
    </row>
    <row r="579" spans="5:27" ht="21">
      <c r="E579" s="258"/>
      <c r="G579" s="258"/>
      <c r="I579" s="258"/>
      <c r="K579" s="258"/>
      <c r="M579" s="259"/>
      <c r="O579" s="259"/>
      <c r="Q579" s="259"/>
      <c r="S579" s="259"/>
      <c r="U579" s="259"/>
      <c r="W579" s="259"/>
      <c r="Y579" s="259"/>
      <c r="AA579" s="259"/>
    </row>
    <row r="580" spans="5:27" ht="21">
      <c r="E580" s="258"/>
      <c r="G580" s="258"/>
      <c r="I580" s="258"/>
      <c r="K580" s="258"/>
      <c r="M580" s="259"/>
      <c r="O580" s="259"/>
      <c r="Q580" s="259"/>
      <c r="S580" s="259"/>
      <c r="U580" s="259"/>
      <c r="W580" s="259"/>
      <c r="Y580" s="259"/>
      <c r="AA580" s="259"/>
    </row>
    <row r="581" spans="5:27" ht="21">
      <c r="E581" s="258"/>
      <c r="G581" s="258"/>
      <c r="I581" s="258"/>
      <c r="K581" s="258"/>
      <c r="M581" s="259"/>
      <c r="O581" s="259"/>
      <c r="Q581" s="259"/>
      <c r="S581" s="259"/>
      <c r="U581" s="259"/>
      <c r="W581" s="259"/>
      <c r="Y581" s="259"/>
      <c r="AA581" s="259"/>
    </row>
    <row r="582" spans="5:27" ht="21">
      <c r="E582" s="258"/>
      <c r="G582" s="258"/>
      <c r="I582" s="258"/>
      <c r="K582" s="258"/>
      <c r="M582" s="259"/>
      <c r="O582" s="259"/>
      <c r="Q582" s="259"/>
      <c r="S582" s="259"/>
      <c r="U582" s="259"/>
      <c r="W582" s="259"/>
      <c r="Y582" s="259"/>
      <c r="AA582" s="259"/>
    </row>
    <row r="583" spans="5:27" ht="21">
      <c r="E583" s="258"/>
      <c r="G583" s="258"/>
      <c r="I583" s="258"/>
      <c r="K583" s="258"/>
      <c r="M583" s="259"/>
      <c r="O583" s="259"/>
      <c r="Q583" s="259"/>
      <c r="S583" s="259"/>
      <c r="U583" s="259"/>
      <c r="W583" s="259"/>
      <c r="Y583" s="259"/>
      <c r="AA583" s="259"/>
    </row>
    <row r="584" spans="5:27" ht="21">
      <c r="E584" s="258"/>
      <c r="G584" s="258"/>
      <c r="I584" s="258"/>
      <c r="K584" s="258"/>
      <c r="M584" s="259"/>
      <c r="O584" s="259"/>
      <c r="Q584" s="259"/>
      <c r="S584" s="259"/>
      <c r="U584" s="259"/>
      <c r="W584" s="259"/>
      <c r="Y584" s="259"/>
      <c r="AA584" s="259"/>
    </row>
    <row r="585" spans="5:27" ht="21">
      <c r="E585" s="258"/>
      <c r="G585" s="258"/>
      <c r="I585" s="258"/>
      <c r="K585" s="258"/>
      <c r="M585" s="259"/>
      <c r="O585" s="259"/>
      <c r="Q585" s="259"/>
      <c r="S585" s="259"/>
      <c r="U585" s="259"/>
      <c r="W585" s="259"/>
      <c r="Y585" s="259"/>
      <c r="AA585" s="259"/>
    </row>
    <row r="586" spans="5:27" ht="21">
      <c r="E586" s="258"/>
      <c r="G586" s="258"/>
      <c r="I586" s="258"/>
      <c r="K586" s="258"/>
      <c r="M586" s="259"/>
      <c r="O586" s="259"/>
      <c r="Q586" s="259"/>
      <c r="S586" s="259"/>
      <c r="U586" s="259"/>
      <c r="W586" s="259"/>
      <c r="Y586" s="259"/>
      <c r="AA586" s="259"/>
    </row>
    <row r="587" spans="5:27" ht="21">
      <c r="E587" s="258"/>
      <c r="G587" s="258"/>
      <c r="I587" s="258"/>
      <c r="K587" s="258"/>
      <c r="M587" s="259"/>
      <c r="O587" s="259"/>
      <c r="Q587" s="259"/>
      <c r="S587" s="259"/>
      <c r="U587" s="259"/>
      <c r="W587" s="259"/>
      <c r="Y587" s="259"/>
      <c r="AA587" s="259"/>
    </row>
    <row r="588" spans="5:27" ht="21">
      <c r="E588" s="258"/>
      <c r="G588" s="258"/>
      <c r="I588" s="258"/>
      <c r="K588" s="258"/>
      <c r="M588" s="259"/>
      <c r="O588" s="259"/>
      <c r="Q588" s="259"/>
      <c r="S588" s="259"/>
      <c r="U588" s="259"/>
      <c r="W588" s="259"/>
      <c r="Y588" s="259"/>
      <c r="AA588" s="259"/>
    </row>
    <row r="589" spans="5:27" ht="21">
      <c r="E589" s="258"/>
      <c r="G589" s="258"/>
      <c r="I589" s="258"/>
      <c r="K589" s="258"/>
      <c r="M589" s="259"/>
      <c r="O589" s="259"/>
      <c r="Q589" s="259"/>
      <c r="S589" s="259"/>
      <c r="U589" s="259"/>
      <c r="W589" s="259"/>
      <c r="Y589" s="259"/>
      <c r="AA589" s="259"/>
    </row>
    <row r="590" spans="5:27" ht="21">
      <c r="E590" s="258"/>
      <c r="G590" s="258"/>
      <c r="I590" s="258"/>
      <c r="K590" s="258"/>
      <c r="M590" s="259"/>
      <c r="O590" s="259"/>
      <c r="Q590" s="259"/>
      <c r="S590" s="259"/>
      <c r="U590" s="259"/>
      <c r="W590" s="259"/>
      <c r="Y590" s="259"/>
      <c r="AA590" s="259"/>
    </row>
    <row r="591" spans="5:27" ht="21">
      <c r="E591" s="258"/>
      <c r="G591" s="258"/>
      <c r="I591" s="258"/>
      <c r="K591" s="258"/>
      <c r="M591" s="259"/>
      <c r="O591" s="259"/>
      <c r="Q591" s="259"/>
      <c r="S591" s="259"/>
      <c r="U591" s="259"/>
      <c r="W591" s="259"/>
      <c r="Y591" s="259"/>
      <c r="AA591" s="259"/>
    </row>
    <row r="592" spans="5:27" ht="21">
      <c r="E592" s="258"/>
      <c r="G592" s="258"/>
      <c r="I592" s="258"/>
      <c r="K592" s="258"/>
      <c r="M592" s="259"/>
      <c r="O592" s="259"/>
      <c r="Q592" s="259"/>
      <c r="S592" s="259"/>
      <c r="U592" s="259"/>
      <c r="W592" s="259"/>
      <c r="Y592" s="259"/>
      <c r="AA592" s="259"/>
    </row>
    <row r="593" spans="5:27" ht="21">
      <c r="E593" s="258"/>
      <c r="G593" s="258"/>
      <c r="I593" s="258"/>
      <c r="K593" s="258"/>
      <c r="M593" s="259"/>
      <c r="O593" s="259"/>
      <c r="Q593" s="259"/>
      <c r="S593" s="259"/>
      <c r="U593" s="259"/>
      <c r="W593" s="259"/>
      <c r="Y593" s="259"/>
      <c r="AA593" s="259"/>
    </row>
    <row r="594" spans="5:27" ht="21">
      <c r="E594" s="258"/>
      <c r="G594" s="258"/>
      <c r="I594" s="258"/>
      <c r="K594" s="258"/>
      <c r="M594" s="259"/>
      <c r="O594" s="259"/>
      <c r="Q594" s="259"/>
      <c r="S594" s="259"/>
      <c r="U594" s="259"/>
      <c r="W594" s="259"/>
      <c r="Y594" s="259"/>
      <c r="AA594" s="259"/>
    </row>
    <row r="595" spans="5:27" ht="21">
      <c r="E595" s="258"/>
      <c r="G595" s="258"/>
      <c r="I595" s="258"/>
      <c r="K595" s="258"/>
      <c r="M595" s="259"/>
      <c r="O595" s="259"/>
      <c r="Q595" s="259"/>
      <c r="S595" s="259"/>
      <c r="U595" s="259"/>
      <c r="W595" s="259"/>
      <c r="Y595" s="259"/>
      <c r="AA595" s="259"/>
    </row>
    <row r="596" spans="5:27" ht="21">
      <c r="E596" s="258"/>
      <c r="G596" s="258"/>
      <c r="I596" s="258"/>
      <c r="K596" s="258"/>
      <c r="M596" s="259"/>
      <c r="O596" s="259"/>
      <c r="Q596" s="259"/>
      <c r="S596" s="259"/>
      <c r="U596" s="259"/>
      <c r="W596" s="259"/>
      <c r="Y596" s="259"/>
      <c r="AA596" s="259"/>
    </row>
    <row r="597" spans="5:27" ht="21">
      <c r="E597" s="258"/>
      <c r="G597" s="258"/>
      <c r="I597" s="258"/>
      <c r="K597" s="258"/>
      <c r="M597" s="259"/>
      <c r="O597" s="259"/>
      <c r="Q597" s="259"/>
      <c r="S597" s="259"/>
      <c r="U597" s="259"/>
      <c r="W597" s="259"/>
      <c r="Y597" s="259"/>
      <c r="AA597" s="259"/>
    </row>
    <row r="598" spans="5:27" ht="21">
      <c r="E598" s="258"/>
      <c r="G598" s="258"/>
      <c r="I598" s="258"/>
      <c r="K598" s="258"/>
      <c r="M598" s="259"/>
      <c r="O598" s="259"/>
      <c r="Q598" s="259"/>
      <c r="S598" s="259"/>
      <c r="U598" s="259"/>
      <c r="W598" s="259"/>
      <c r="Y598" s="259"/>
      <c r="AA598" s="259"/>
    </row>
    <row r="599" spans="5:27" ht="21">
      <c r="E599" s="258"/>
      <c r="G599" s="258"/>
      <c r="I599" s="258"/>
      <c r="K599" s="258"/>
      <c r="M599" s="259"/>
      <c r="O599" s="259"/>
      <c r="Q599" s="259"/>
      <c r="S599" s="259"/>
      <c r="U599" s="259"/>
      <c r="W599" s="259"/>
      <c r="Y599" s="259"/>
      <c r="AA599" s="259"/>
    </row>
    <row r="600" spans="5:27" ht="21">
      <c r="E600" s="258"/>
      <c r="G600" s="258"/>
      <c r="I600" s="258"/>
      <c r="K600" s="258"/>
      <c r="M600" s="259"/>
      <c r="O600" s="259"/>
      <c r="Q600" s="259"/>
      <c r="S600" s="259"/>
      <c r="U600" s="259"/>
      <c r="W600" s="259"/>
      <c r="Y600" s="259"/>
      <c r="AA600" s="259"/>
    </row>
    <row r="601" spans="5:27" ht="21">
      <c r="E601" s="258"/>
      <c r="G601" s="258"/>
      <c r="I601" s="258"/>
      <c r="K601" s="258"/>
      <c r="M601" s="259"/>
      <c r="O601" s="259"/>
      <c r="Q601" s="259"/>
      <c r="S601" s="259"/>
      <c r="U601" s="259"/>
      <c r="W601" s="259"/>
      <c r="Y601" s="259"/>
      <c r="AA601" s="259"/>
    </row>
    <row r="602" spans="5:27" ht="21">
      <c r="E602" s="258"/>
      <c r="G602" s="258"/>
      <c r="I602" s="258"/>
      <c r="K602" s="258"/>
      <c r="M602" s="259"/>
      <c r="O602" s="259"/>
      <c r="Q602" s="259"/>
      <c r="S602" s="259"/>
      <c r="U602" s="259"/>
      <c r="W602" s="259"/>
      <c r="Y602" s="259"/>
      <c r="AA602" s="259"/>
    </row>
    <row r="603" spans="5:27" ht="21">
      <c r="E603" s="258"/>
      <c r="G603" s="258"/>
      <c r="I603" s="258"/>
      <c r="K603" s="258"/>
      <c r="M603" s="259"/>
      <c r="O603" s="259"/>
      <c r="Q603" s="259"/>
      <c r="S603" s="259"/>
      <c r="U603" s="259"/>
      <c r="W603" s="259"/>
      <c r="Y603" s="259"/>
      <c r="AA603" s="259"/>
    </row>
    <row r="604" spans="5:27" ht="21">
      <c r="E604" s="258"/>
      <c r="G604" s="258"/>
      <c r="I604" s="258"/>
      <c r="K604" s="258"/>
      <c r="M604" s="259"/>
      <c r="O604" s="259"/>
      <c r="Q604" s="259"/>
      <c r="S604" s="259"/>
      <c r="U604" s="259"/>
      <c r="W604" s="259"/>
      <c r="Y604" s="259"/>
      <c r="AA604" s="259"/>
    </row>
    <row r="605" spans="5:27" ht="21">
      <c r="E605" s="258"/>
      <c r="G605" s="258"/>
      <c r="I605" s="258"/>
      <c r="K605" s="258"/>
      <c r="M605" s="259"/>
      <c r="O605" s="259"/>
      <c r="Q605" s="259"/>
      <c r="S605" s="259"/>
      <c r="U605" s="259"/>
      <c r="W605" s="259"/>
      <c r="Y605" s="259"/>
      <c r="AA605" s="259"/>
    </row>
    <row r="606" spans="5:27" ht="21">
      <c r="E606" s="258"/>
      <c r="G606" s="258"/>
      <c r="I606" s="258"/>
      <c r="K606" s="258"/>
      <c r="M606" s="259"/>
      <c r="O606" s="259"/>
      <c r="Q606" s="259"/>
      <c r="S606" s="259"/>
      <c r="U606" s="259"/>
      <c r="W606" s="259"/>
      <c r="Y606" s="259"/>
      <c r="AA606" s="259"/>
    </row>
    <row r="607" spans="5:27" ht="21">
      <c r="E607" s="258"/>
      <c r="G607" s="258"/>
      <c r="I607" s="258"/>
      <c r="K607" s="258"/>
      <c r="M607" s="259"/>
      <c r="O607" s="259"/>
      <c r="Q607" s="259"/>
      <c r="S607" s="259"/>
      <c r="U607" s="259"/>
      <c r="W607" s="259"/>
      <c r="Y607" s="259"/>
      <c r="AA607" s="259"/>
    </row>
    <row r="608" spans="5:27" ht="21">
      <c r="E608" s="258"/>
      <c r="G608" s="258"/>
      <c r="I608" s="258"/>
      <c r="K608" s="258"/>
      <c r="M608" s="259"/>
      <c r="O608" s="259"/>
      <c r="Q608" s="259"/>
      <c r="S608" s="259"/>
      <c r="U608" s="259"/>
      <c r="W608" s="259"/>
      <c r="Y608" s="259"/>
      <c r="AA608" s="259"/>
    </row>
    <row r="609" spans="5:27" ht="21">
      <c r="E609" s="258"/>
      <c r="G609" s="258"/>
      <c r="I609" s="258"/>
      <c r="K609" s="258"/>
      <c r="M609" s="259"/>
      <c r="O609" s="259"/>
      <c r="Q609" s="259"/>
      <c r="S609" s="259"/>
      <c r="U609" s="259"/>
      <c r="W609" s="259"/>
      <c r="Y609" s="259"/>
      <c r="AA609" s="259"/>
    </row>
    <row r="610" spans="5:27" ht="21">
      <c r="E610" s="258"/>
      <c r="G610" s="258"/>
      <c r="I610" s="258"/>
      <c r="K610" s="258"/>
      <c r="M610" s="259"/>
      <c r="O610" s="259"/>
      <c r="Q610" s="259"/>
      <c r="S610" s="259"/>
      <c r="U610" s="259"/>
      <c r="W610" s="259"/>
      <c r="Y610" s="259"/>
      <c r="AA610" s="259"/>
    </row>
    <row r="611" spans="5:27" ht="21">
      <c r="E611" s="258"/>
      <c r="G611" s="258"/>
      <c r="I611" s="258"/>
      <c r="K611" s="258"/>
      <c r="M611" s="259"/>
      <c r="O611" s="259"/>
      <c r="Q611" s="259"/>
      <c r="S611" s="259"/>
      <c r="U611" s="259"/>
      <c r="W611" s="259"/>
      <c r="Y611" s="259"/>
      <c r="AA611" s="259"/>
    </row>
    <row r="612" spans="5:27" ht="21">
      <c r="E612" s="258"/>
      <c r="G612" s="258"/>
      <c r="I612" s="258"/>
      <c r="K612" s="258"/>
      <c r="M612" s="259"/>
      <c r="O612" s="259"/>
      <c r="Q612" s="259"/>
      <c r="S612" s="259"/>
      <c r="U612" s="259"/>
      <c r="W612" s="259"/>
      <c r="Y612" s="259"/>
      <c r="AA612" s="259"/>
    </row>
    <row r="613" spans="5:27" ht="21">
      <c r="E613" s="258"/>
      <c r="G613" s="258"/>
      <c r="I613" s="258"/>
      <c r="K613" s="258"/>
      <c r="M613" s="259"/>
      <c r="O613" s="259"/>
      <c r="Q613" s="259"/>
      <c r="S613" s="259"/>
      <c r="U613" s="259"/>
      <c r="W613" s="259"/>
      <c r="Y613" s="259"/>
      <c r="AA613" s="259"/>
    </row>
    <row r="614" spans="5:27" ht="21">
      <c r="E614" s="258"/>
      <c r="G614" s="258"/>
      <c r="I614" s="258"/>
      <c r="K614" s="258"/>
      <c r="M614" s="259"/>
      <c r="O614" s="259"/>
      <c r="Q614" s="259"/>
      <c r="S614" s="259"/>
      <c r="U614" s="259"/>
      <c r="W614" s="259"/>
      <c r="Y614" s="259"/>
      <c r="AA614" s="259"/>
    </row>
    <row r="615" spans="5:27" ht="21">
      <c r="E615" s="258"/>
      <c r="G615" s="258"/>
      <c r="I615" s="258"/>
      <c r="K615" s="258"/>
      <c r="M615" s="259"/>
      <c r="O615" s="259"/>
      <c r="Q615" s="259"/>
      <c r="S615" s="259"/>
      <c r="U615" s="259"/>
      <c r="W615" s="259"/>
      <c r="Y615" s="259"/>
      <c r="AA615" s="259"/>
    </row>
    <row r="616" spans="5:27" ht="21">
      <c r="E616" s="258"/>
      <c r="G616" s="258"/>
      <c r="I616" s="258"/>
      <c r="K616" s="258"/>
      <c r="M616" s="259"/>
      <c r="O616" s="259"/>
      <c r="Q616" s="259"/>
      <c r="S616" s="259"/>
      <c r="U616" s="259"/>
      <c r="W616" s="259"/>
      <c r="Y616" s="259"/>
      <c r="AA616" s="259"/>
    </row>
    <row r="617" spans="5:27" ht="21">
      <c r="E617" s="258"/>
      <c r="G617" s="258"/>
      <c r="I617" s="258"/>
      <c r="K617" s="258"/>
      <c r="M617" s="259"/>
      <c r="O617" s="259"/>
      <c r="Q617" s="259"/>
      <c r="S617" s="259"/>
      <c r="U617" s="259"/>
      <c r="W617" s="259"/>
      <c r="Y617" s="259"/>
      <c r="AA617" s="259"/>
    </row>
    <row r="618" spans="5:27" ht="21">
      <c r="E618" s="258"/>
      <c r="G618" s="258"/>
      <c r="I618" s="258"/>
      <c r="K618" s="258"/>
      <c r="M618" s="259"/>
      <c r="O618" s="259"/>
      <c r="Q618" s="259"/>
      <c r="S618" s="259"/>
      <c r="U618" s="259"/>
      <c r="W618" s="259"/>
      <c r="Y618" s="259"/>
      <c r="AA618" s="259"/>
    </row>
    <row r="619" spans="5:27" ht="21">
      <c r="E619" s="258"/>
      <c r="G619" s="258"/>
      <c r="I619" s="258"/>
      <c r="K619" s="258"/>
      <c r="M619" s="259"/>
      <c r="O619" s="259"/>
      <c r="Q619" s="259"/>
      <c r="S619" s="259"/>
      <c r="U619" s="259"/>
      <c r="W619" s="259"/>
      <c r="Y619" s="259"/>
      <c r="AA619" s="259"/>
    </row>
    <row r="620" spans="5:27" ht="21">
      <c r="E620" s="258"/>
      <c r="G620" s="258"/>
      <c r="I620" s="258"/>
      <c r="K620" s="258"/>
      <c r="M620" s="259"/>
      <c r="O620" s="259"/>
      <c r="Q620" s="259"/>
      <c r="S620" s="259"/>
      <c r="U620" s="259"/>
      <c r="W620" s="259"/>
      <c r="Y620" s="259"/>
      <c r="AA620" s="259"/>
    </row>
    <row r="621" spans="5:27" ht="21">
      <c r="E621" s="258"/>
      <c r="G621" s="258"/>
      <c r="I621" s="258"/>
      <c r="K621" s="258"/>
      <c r="M621" s="259"/>
      <c r="O621" s="259"/>
      <c r="Q621" s="259"/>
      <c r="S621" s="259"/>
      <c r="U621" s="259"/>
      <c r="W621" s="259"/>
      <c r="Y621" s="259"/>
      <c r="AA621" s="259"/>
    </row>
    <row r="622" spans="5:27" ht="21">
      <c r="E622" s="258"/>
      <c r="G622" s="258"/>
      <c r="I622" s="258"/>
      <c r="K622" s="258"/>
      <c r="M622" s="259"/>
      <c r="O622" s="259"/>
      <c r="Q622" s="259"/>
      <c r="S622" s="259"/>
      <c r="U622" s="259"/>
      <c r="W622" s="259"/>
      <c r="Y622" s="259"/>
      <c r="AA622" s="259"/>
    </row>
    <row r="623" spans="5:27" ht="21">
      <c r="E623" s="258"/>
      <c r="G623" s="258"/>
      <c r="I623" s="258"/>
      <c r="K623" s="258"/>
      <c r="M623" s="259"/>
      <c r="O623" s="259"/>
      <c r="Q623" s="259"/>
      <c r="S623" s="259"/>
      <c r="U623" s="259"/>
      <c r="W623" s="259"/>
      <c r="Y623" s="259"/>
      <c r="AA623" s="259"/>
    </row>
    <row r="624" spans="5:27" ht="21">
      <c r="E624" s="258"/>
      <c r="G624" s="258"/>
      <c r="I624" s="258"/>
      <c r="K624" s="258"/>
      <c r="M624" s="259"/>
      <c r="O624" s="259"/>
      <c r="Q624" s="259"/>
      <c r="S624" s="259"/>
      <c r="U624" s="259"/>
      <c r="W624" s="259"/>
      <c r="Y624" s="259"/>
      <c r="AA624" s="259"/>
    </row>
    <row r="625" spans="5:27" ht="21">
      <c r="E625" s="258"/>
      <c r="G625" s="258"/>
      <c r="I625" s="258"/>
      <c r="K625" s="258"/>
      <c r="M625" s="259"/>
      <c r="O625" s="259"/>
      <c r="Q625" s="259"/>
      <c r="S625" s="259"/>
      <c r="U625" s="259"/>
      <c r="W625" s="259"/>
      <c r="Y625" s="259"/>
      <c r="AA625" s="259"/>
    </row>
    <row r="626" spans="5:27" ht="21">
      <c r="E626" s="258"/>
      <c r="G626" s="258"/>
      <c r="I626" s="258"/>
      <c r="K626" s="258"/>
      <c r="M626" s="259"/>
      <c r="O626" s="259"/>
      <c r="Q626" s="259"/>
      <c r="S626" s="259"/>
      <c r="U626" s="259"/>
      <c r="W626" s="259"/>
      <c r="Y626" s="259"/>
      <c r="AA626" s="259"/>
    </row>
    <row r="627" spans="5:27" ht="21">
      <c r="E627" s="258"/>
      <c r="G627" s="258"/>
      <c r="I627" s="258"/>
      <c r="K627" s="258"/>
      <c r="M627" s="259"/>
      <c r="O627" s="259"/>
      <c r="Q627" s="259"/>
      <c r="S627" s="259"/>
      <c r="U627" s="259"/>
      <c r="W627" s="259"/>
      <c r="Y627" s="259"/>
      <c r="AA627" s="259"/>
    </row>
    <row r="628" spans="5:27" ht="21">
      <c r="E628" s="258"/>
      <c r="G628" s="258"/>
      <c r="I628" s="258"/>
      <c r="K628" s="258"/>
      <c r="M628" s="259"/>
      <c r="O628" s="259"/>
      <c r="Q628" s="259"/>
      <c r="S628" s="259"/>
      <c r="U628" s="259"/>
      <c r="W628" s="259"/>
      <c r="Y628" s="259"/>
      <c r="AA628" s="259"/>
    </row>
    <row r="629" spans="5:27" ht="21">
      <c r="E629" s="258"/>
      <c r="G629" s="258"/>
      <c r="I629" s="258"/>
      <c r="K629" s="258"/>
      <c r="M629" s="259"/>
      <c r="O629" s="259"/>
      <c r="Q629" s="259"/>
      <c r="S629" s="259"/>
      <c r="U629" s="259"/>
      <c r="W629" s="259"/>
      <c r="Y629" s="259"/>
      <c r="AA629" s="259"/>
    </row>
    <row r="630" spans="5:27" ht="21">
      <c r="E630" s="258"/>
      <c r="G630" s="258"/>
      <c r="I630" s="258"/>
      <c r="K630" s="258"/>
      <c r="M630" s="259"/>
      <c r="O630" s="259"/>
      <c r="Q630" s="259"/>
      <c r="S630" s="259"/>
      <c r="U630" s="259"/>
      <c r="W630" s="259"/>
      <c r="Y630" s="259"/>
      <c r="AA630" s="259"/>
    </row>
    <row r="631" spans="5:27" ht="21">
      <c r="E631" s="258"/>
      <c r="G631" s="258"/>
      <c r="I631" s="258"/>
      <c r="K631" s="258"/>
      <c r="M631" s="259"/>
      <c r="O631" s="259"/>
      <c r="Q631" s="259"/>
      <c r="S631" s="259"/>
      <c r="U631" s="259"/>
      <c r="W631" s="259"/>
      <c r="Y631" s="259"/>
      <c r="AA631" s="259"/>
    </row>
    <row r="632" spans="5:27" ht="21">
      <c r="E632" s="258"/>
      <c r="G632" s="258"/>
      <c r="I632" s="258"/>
      <c r="K632" s="258"/>
      <c r="M632" s="259"/>
      <c r="O632" s="259"/>
      <c r="Q632" s="259"/>
      <c r="S632" s="259"/>
      <c r="U632" s="259"/>
      <c r="W632" s="259"/>
      <c r="Y632" s="259"/>
      <c r="AA632" s="259"/>
    </row>
    <row r="633" spans="5:27" ht="21">
      <c r="E633" s="258"/>
      <c r="G633" s="258"/>
      <c r="I633" s="258"/>
      <c r="K633" s="258"/>
      <c r="M633" s="259"/>
      <c r="O633" s="259"/>
      <c r="Q633" s="259"/>
      <c r="S633" s="259"/>
      <c r="U633" s="259"/>
      <c r="W633" s="259"/>
      <c r="Y633" s="259"/>
      <c r="AA633" s="259"/>
    </row>
    <row r="634" spans="5:27" ht="21">
      <c r="E634" s="258"/>
      <c r="G634" s="258"/>
      <c r="I634" s="258"/>
      <c r="K634" s="258"/>
      <c r="M634" s="259"/>
      <c r="O634" s="259"/>
      <c r="Q634" s="259"/>
      <c r="S634" s="259"/>
      <c r="U634" s="259"/>
      <c r="W634" s="259"/>
      <c r="Y634" s="259"/>
      <c r="AA634" s="259"/>
    </row>
    <row r="635" spans="5:27" ht="21">
      <c r="E635" s="258"/>
      <c r="G635" s="258"/>
      <c r="I635" s="258"/>
      <c r="K635" s="258"/>
      <c r="M635" s="259"/>
      <c r="O635" s="259"/>
      <c r="Q635" s="259"/>
      <c r="S635" s="259"/>
      <c r="U635" s="259"/>
      <c r="W635" s="259"/>
      <c r="Y635" s="259"/>
      <c r="AA635" s="259"/>
    </row>
    <row r="636" spans="5:27" ht="21">
      <c r="E636" s="258"/>
      <c r="G636" s="258"/>
      <c r="I636" s="258"/>
      <c r="K636" s="258"/>
      <c r="M636" s="259"/>
      <c r="O636" s="259"/>
      <c r="Q636" s="259"/>
      <c r="S636" s="259"/>
      <c r="U636" s="259"/>
      <c r="W636" s="259"/>
      <c r="Y636" s="259"/>
      <c r="AA636" s="259"/>
    </row>
    <row r="637" spans="5:27" ht="21">
      <c r="E637" s="258"/>
      <c r="G637" s="258"/>
      <c r="I637" s="258"/>
      <c r="K637" s="258"/>
      <c r="M637" s="259"/>
      <c r="O637" s="259"/>
      <c r="Q637" s="259"/>
      <c r="S637" s="259"/>
      <c r="U637" s="259"/>
      <c r="W637" s="259"/>
      <c r="Y637" s="259"/>
      <c r="AA637" s="259"/>
    </row>
    <row r="638" spans="5:27" ht="21">
      <c r="E638" s="258"/>
      <c r="G638" s="258"/>
      <c r="I638" s="258"/>
      <c r="K638" s="258"/>
      <c r="M638" s="259"/>
      <c r="O638" s="259"/>
      <c r="Q638" s="259"/>
      <c r="S638" s="259"/>
      <c r="U638" s="259"/>
      <c r="W638" s="259"/>
      <c r="Y638" s="259"/>
      <c r="AA638" s="259"/>
    </row>
    <row r="639" spans="5:27" ht="21">
      <c r="E639" s="258"/>
      <c r="G639" s="258"/>
      <c r="I639" s="258"/>
      <c r="K639" s="258"/>
      <c r="M639" s="259"/>
      <c r="O639" s="259"/>
      <c r="Q639" s="259"/>
      <c r="S639" s="259"/>
      <c r="U639" s="259"/>
      <c r="W639" s="259"/>
      <c r="Y639" s="259"/>
      <c r="AA639" s="259"/>
    </row>
    <row r="640" spans="5:27" ht="21">
      <c r="E640" s="258"/>
      <c r="G640" s="258"/>
      <c r="I640" s="258"/>
      <c r="K640" s="258"/>
      <c r="M640" s="259"/>
      <c r="O640" s="259"/>
      <c r="Q640" s="259"/>
      <c r="S640" s="259"/>
      <c r="U640" s="259"/>
      <c r="W640" s="259"/>
      <c r="Y640" s="259"/>
      <c r="AA640" s="259"/>
    </row>
    <row r="641" spans="5:27" ht="21">
      <c r="E641" s="258"/>
      <c r="G641" s="258"/>
      <c r="I641" s="258"/>
      <c r="K641" s="258"/>
      <c r="M641" s="259"/>
      <c r="O641" s="259"/>
      <c r="Q641" s="259"/>
      <c r="S641" s="259"/>
      <c r="U641" s="259"/>
      <c r="W641" s="259"/>
      <c r="Y641" s="259"/>
      <c r="AA641" s="259"/>
    </row>
    <row r="642" spans="5:27" ht="21">
      <c r="E642" s="258"/>
      <c r="G642" s="258"/>
      <c r="I642" s="258"/>
      <c r="K642" s="258"/>
      <c r="M642" s="259"/>
      <c r="O642" s="259"/>
      <c r="Q642" s="259"/>
      <c r="S642" s="259"/>
      <c r="U642" s="259"/>
      <c r="W642" s="259"/>
      <c r="Y642" s="259"/>
      <c r="AA642" s="259"/>
    </row>
    <row r="643" spans="5:27" ht="21">
      <c r="E643" s="258"/>
      <c r="G643" s="258"/>
      <c r="I643" s="258"/>
      <c r="K643" s="258"/>
      <c r="M643" s="259"/>
      <c r="O643" s="259"/>
      <c r="Q643" s="259"/>
      <c r="S643" s="259"/>
      <c r="U643" s="259"/>
      <c r="W643" s="259"/>
      <c r="Y643" s="259"/>
      <c r="AA643" s="259"/>
    </row>
    <row r="644" spans="5:27" ht="21">
      <c r="E644" s="258"/>
      <c r="G644" s="258"/>
      <c r="I644" s="258"/>
      <c r="K644" s="258"/>
      <c r="M644" s="259"/>
      <c r="O644" s="259"/>
      <c r="Q644" s="259"/>
      <c r="S644" s="259"/>
      <c r="U644" s="259"/>
      <c r="W644" s="259"/>
      <c r="Y644" s="259"/>
      <c r="AA644" s="259"/>
    </row>
    <row r="645" spans="5:27" ht="21">
      <c r="E645" s="258"/>
      <c r="G645" s="258"/>
      <c r="I645" s="258"/>
      <c r="K645" s="258"/>
      <c r="M645" s="259"/>
      <c r="O645" s="259"/>
      <c r="Q645" s="259"/>
      <c r="S645" s="259"/>
      <c r="U645" s="259"/>
      <c r="W645" s="259"/>
      <c r="Y645" s="259"/>
      <c r="AA645" s="259"/>
    </row>
    <row r="646" spans="5:27" ht="21">
      <c r="E646" s="258"/>
      <c r="G646" s="258"/>
      <c r="I646" s="258"/>
      <c r="K646" s="258"/>
      <c r="M646" s="259"/>
      <c r="O646" s="259"/>
      <c r="Q646" s="259"/>
      <c r="S646" s="259"/>
      <c r="U646" s="259"/>
      <c r="W646" s="259"/>
      <c r="Y646" s="259"/>
      <c r="AA646" s="259"/>
    </row>
    <row r="647" spans="5:27" ht="21">
      <c r="E647" s="258"/>
      <c r="G647" s="258"/>
      <c r="I647" s="258"/>
      <c r="K647" s="258"/>
      <c r="M647" s="259"/>
      <c r="O647" s="259"/>
      <c r="Q647" s="259"/>
      <c r="S647" s="259"/>
      <c r="U647" s="259"/>
      <c r="W647" s="259"/>
      <c r="Y647" s="259"/>
      <c r="AA647" s="259"/>
    </row>
    <row r="648" spans="5:27" ht="21">
      <c r="E648" s="258"/>
      <c r="G648" s="258"/>
      <c r="I648" s="258"/>
      <c r="K648" s="258"/>
      <c r="M648" s="259"/>
      <c r="O648" s="259"/>
      <c r="Q648" s="259"/>
      <c r="S648" s="259"/>
      <c r="U648" s="259"/>
      <c r="W648" s="259"/>
      <c r="Y648" s="259"/>
      <c r="AA648" s="259"/>
    </row>
    <row r="649" spans="5:27" ht="21">
      <c r="E649" s="258"/>
      <c r="G649" s="258"/>
      <c r="I649" s="258"/>
      <c r="K649" s="258"/>
      <c r="M649" s="259"/>
      <c r="O649" s="259"/>
      <c r="Q649" s="259"/>
      <c r="S649" s="259"/>
      <c r="U649" s="259"/>
      <c r="W649" s="259"/>
      <c r="Y649" s="259"/>
      <c r="AA649" s="259"/>
    </row>
    <row r="650" spans="5:27" ht="21">
      <c r="E650" s="258"/>
      <c r="G650" s="258"/>
      <c r="I650" s="258"/>
      <c r="K650" s="258"/>
      <c r="M650" s="259"/>
      <c r="O650" s="259"/>
      <c r="Q650" s="259"/>
      <c r="S650" s="259"/>
      <c r="U650" s="259"/>
      <c r="W650" s="259"/>
      <c r="Y650" s="259"/>
      <c r="AA650" s="259"/>
    </row>
    <row r="651" spans="5:27" ht="21">
      <c r="E651" s="258"/>
      <c r="G651" s="258"/>
      <c r="I651" s="258"/>
      <c r="K651" s="258"/>
      <c r="M651" s="259"/>
      <c r="O651" s="259"/>
      <c r="Q651" s="259"/>
      <c r="S651" s="259"/>
      <c r="U651" s="259"/>
      <c r="W651" s="259"/>
      <c r="Y651" s="259"/>
      <c r="AA651" s="259"/>
    </row>
    <row r="652" spans="5:27" ht="21">
      <c r="E652" s="258"/>
      <c r="G652" s="258"/>
      <c r="I652" s="258"/>
      <c r="K652" s="258"/>
      <c r="M652" s="259"/>
      <c r="O652" s="259"/>
      <c r="Q652" s="259"/>
      <c r="S652" s="259"/>
      <c r="U652" s="259"/>
      <c r="W652" s="259"/>
      <c r="Y652" s="259"/>
      <c r="AA652" s="259"/>
    </row>
    <row r="653" spans="5:27" ht="21">
      <c r="E653" s="258"/>
      <c r="G653" s="258"/>
      <c r="I653" s="258"/>
      <c r="K653" s="258"/>
      <c r="M653" s="259"/>
      <c r="O653" s="259"/>
      <c r="Q653" s="259"/>
      <c r="S653" s="259"/>
      <c r="U653" s="259"/>
      <c r="W653" s="259"/>
      <c r="Y653" s="259"/>
      <c r="AA653" s="259"/>
    </row>
    <row r="654" spans="5:27" ht="21">
      <c r="E654" s="258"/>
      <c r="G654" s="258"/>
      <c r="I654" s="258"/>
      <c r="K654" s="258"/>
      <c r="M654" s="259"/>
      <c r="O654" s="259"/>
      <c r="Q654" s="259"/>
      <c r="S654" s="259"/>
      <c r="U654" s="259"/>
      <c r="W654" s="259"/>
      <c r="Y654" s="259"/>
      <c r="AA654" s="259"/>
    </row>
    <row r="655" spans="5:27" ht="21">
      <c r="E655" s="258"/>
      <c r="G655" s="258"/>
      <c r="I655" s="258"/>
      <c r="K655" s="258"/>
      <c r="M655" s="259"/>
      <c r="O655" s="259"/>
      <c r="Q655" s="259"/>
      <c r="S655" s="259"/>
      <c r="U655" s="259"/>
      <c r="W655" s="259"/>
      <c r="Y655" s="259"/>
      <c r="AA655" s="259"/>
    </row>
    <row r="656" spans="5:27" ht="21">
      <c r="E656" s="258"/>
      <c r="G656" s="258"/>
      <c r="I656" s="258"/>
      <c r="K656" s="258"/>
      <c r="M656" s="259"/>
      <c r="O656" s="259"/>
      <c r="Q656" s="259"/>
      <c r="S656" s="259"/>
      <c r="U656" s="259"/>
      <c r="W656" s="259"/>
      <c r="Y656" s="259"/>
      <c r="AA656" s="259"/>
    </row>
    <row r="657" spans="5:27" ht="21">
      <c r="E657" s="258"/>
      <c r="G657" s="258"/>
      <c r="I657" s="258"/>
      <c r="K657" s="258"/>
      <c r="M657" s="259"/>
      <c r="O657" s="259"/>
      <c r="Q657" s="259"/>
      <c r="S657" s="259"/>
      <c r="U657" s="259"/>
      <c r="W657" s="259"/>
      <c r="Y657" s="259"/>
      <c r="AA657" s="259"/>
    </row>
    <row r="658" spans="5:27" ht="21">
      <c r="E658" s="258"/>
      <c r="G658" s="258"/>
      <c r="I658" s="258"/>
      <c r="K658" s="258"/>
      <c r="M658" s="259"/>
      <c r="O658" s="259"/>
      <c r="Q658" s="259"/>
      <c r="S658" s="259"/>
      <c r="U658" s="259"/>
      <c r="W658" s="259"/>
      <c r="Y658" s="259"/>
      <c r="AA658" s="259"/>
    </row>
    <row r="659" spans="5:27" ht="21">
      <c r="E659" s="258"/>
      <c r="G659" s="258"/>
      <c r="I659" s="258"/>
      <c r="K659" s="258"/>
      <c r="M659" s="259"/>
      <c r="O659" s="259"/>
      <c r="Q659" s="259"/>
      <c r="S659" s="259"/>
      <c r="U659" s="259"/>
      <c r="W659" s="259"/>
      <c r="Y659" s="259"/>
      <c r="AA659" s="259"/>
    </row>
    <row r="660" spans="5:27" ht="21">
      <c r="E660" s="258"/>
      <c r="G660" s="258"/>
      <c r="I660" s="258"/>
      <c r="K660" s="258"/>
      <c r="M660" s="259"/>
      <c r="O660" s="259"/>
      <c r="Q660" s="259"/>
      <c r="S660" s="259"/>
      <c r="U660" s="259"/>
      <c r="W660" s="259"/>
      <c r="Y660" s="259"/>
      <c r="AA660" s="259"/>
    </row>
    <row r="661" spans="5:27" ht="21">
      <c r="E661" s="258"/>
      <c r="G661" s="258"/>
      <c r="I661" s="258"/>
      <c r="K661" s="258"/>
      <c r="M661" s="259"/>
      <c r="O661" s="259"/>
      <c r="Q661" s="259"/>
      <c r="S661" s="259"/>
      <c r="U661" s="259"/>
      <c r="W661" s="259"/>
      <c r="Y661" s="259"/>
      <c r="AA661" s="259"/>
    </row>
    <row r="662" spans="5:27" ht="21">
      <c r="E662" s="258"/>
      <c r="G662" s="258"/>
      <c r="I662" s="258"/>
      <c r="K662" s="258"/>
      <c r="M662" s="259"/>
      <c r="O662" s="259"/>
      <c r="Q662" s="259"/>
      <c r="S662" s="259"/>
      <c r="U662" s="259"/>
      <c r="W662" s="259"/>
      <c r="Y662" s="259"/>
      <c r="AA662" s="259"/>
    </row>
    <row r="663" spans="5:27" ht="21">
      <c r="E663" s="258"/>
      <c r="G663" s="258"/>
      <c r="I663" s="258"/>
      <c r="K663" s="258"/>
      <c r="M663" s="259"/>
      <c r="O663" s="259"/>
      <c r="Q663" s="259"/>
      <c r="S663" s="259"/>
      <c r="U663" s="259"/>
      <c r="W663" s="259"/>
      <c r="Y663" s="259"/>
      <c r="AA663" s="259"/>
    </row>
    <row r="664" spans="5:27" ht="21">
      <c r="E664" s="258"/>
      <c r="G664" s="258"/>
      <c r="I664" s="258"/>
      <c r="K664" s="258"/>
      <c r="M664" s="259"/>
      <c r="O664" s="259"/>
      <c r="Q664" s="259"/>
      <c r="S664" s="259"/>
      <c r="U664" s="259"/>
      <c r="W664" s="259"/>
      <c r="Y664" s="259"/>
      <c r="AA664" s="259"/>
    </row>
    <row r="665" spans="5:27" ht="21">
      <c r="E665" s="258"/>
      <c r="G665" s="258"/>
      <c r="I665" s="258"/>
      <c r="K665" s="258"/>
      <c r="M665" s="259"/>
      <c r="O665" s="259"/>
      <c r="Q665" s="259"/>
      <c r="S665" s="259"/>
      <c r="U665" s="259"/>
      <c r="W665" s="259"/>
      <c r="Y665" s="259"/>
      <c r="AA665" s="259"/>
    </row>
    <row r="666" spans="5:27" ht="21">
      <c r="E666" s="258"/>
      <c r="G666" s="258"/>
      <c r="I666" s="258"/>
      <c r="K666" s="258"/>
      <c r="M666" s="259"/>
      <c r="O666" s="259"/>
      <c r="Q666" s="259"/>
      <c r="S666" s="259"/>
      <c r="U666" s="259"/>
      <c r="W666" s="259"/>
      <c r="Y666" s="259"/>
      <c r="AA666" s="259"/>
    </row>
    <row r="667" spans="5:27" ht="21">
      <c r="E667" s="258"/>
      <c r="G667" s="258"/>
      <c r="I667" s="258"/>
      <c r="K667" s="258"/>
      <c r="M667" s="259"/>
      <c r="O667" s="259"/>
      <c r="Q667" s="259"/>
      <c r="S667" s="259"/>
      <c r="U667" s="259"/>
      <c r="W667" s="259"/>
      <c r="Y667" s="259"/>
      <c r="AA667" s="259"/>
    </row>
    <row r="668" spans="5:27" ht="21">
      <c r="E668" s="258"/>
      <c r="G668" s="258"/>
      <c r="I668" s="258"/>
      <c r="K668" s="258"/>
      <c r="M668" s="259"/>
      <c r="O668" s="259"/>
      <c r="Q668" s="259"/>
      <c r="S668" s="259"/>
      <c r="U668" s="259"/>
      <c r="W668" s="259"/>
      <c r="Y668" s="259"/>
      <c r="AA668" s="259"/>
    </row>
    <row r="669" spans="5:27" ht="21">
      <c r="E669" s="258"/>
      <c r="G669" s="258"/>
      <c r="I669" s="258"/>
      <c r="K669" s="258"/>
      <c r="M669" s="259"/>
      <c r="O669" s="259"/>
      <c r="Q669" s="259"/>
      <c r="S669" s="259"/>
      <c r="U669" s="259"/>
      <c r="W669" s="259"/>
      <c r="Y669" s="259"/>
      <c r="AA669" s="259"/>
    </row>
    <row r="670" spans="5:27" ht="21">
      <c r="E670" s="258"/>
      <c r="G670" s="258"/>
      <c r="I670" s="258"/>
      <c r="K670" s="258"/>
      <c r="M670" s="259"/>
      <c r="O670" s="259"/>
      <c r="Q670" s="259"/>
      <c r="S670" s="259"/>
      <c r="U670" s="259"/>
      <c r="W670" s="259"/>
      <c r="Y670" s="259"/>
      <c r="AA670" s="259"/>
    </row>
    <row r="671" spans="5:27" ht="21">
      <c r="E671" s="258"/>
      <c r="G671" s="258"/>
      <c r="I671" s="258"/>
      <c r="K671" s="258"/>
      <c r="M671" s="259"/>
      <c r="O671" s="259"/>
      <c r="Q671" s="259"/>
      <c r="S671" s="259"/>
      <c r="U671" s="259"/>
      <c r="W671" s="259"/>
      <c r="Y671" s="259"/>
      <c r="AA671" s="259"/>
    </row>
    <row r="672" spans="5:27" ht="21">
      <c r="E672" s="258"/>
      <c r="G672" s="258"/>
      <c r="I672" s="258"/>
      <c r="K672" s="258"/>
      <c r="M672" s="259"/>
      <c r="O672" s="259"/>
      <c r="Q672" s="259"/>
      <c r="S672" s="259"/>
      <c r="U672" s="259"/>
      <c r="W672" s="259"/>
      <c r="Y672" s="259"/>
      <c r="AA672" s="259"/>
    </row>
    <row r="673" spans="5:27" ht="21">
      <c r="E673" s="258"/>
      <c r="G673" s="258"/>
      <c r="I673" s="258"/>
      <c r="K673" s="258"/>
      <c r="M673" s="259"/>
      <c r="O673" s="259"/>
      <c r="Q673" s="259"/>
      <c r="S673" s="259"/>
      <c r="U673" s="259"/>
      <c r="W673" s="259"/>
      <c r="Y673" s="259"/>
      <c r="AA673" s="259"/>
    </row>
    <row r="674" spans="5:27" ht="21">
      <c r="E674" s="258"/>
      <c r="G674" s="258"/>
      <c r="I674" s="258"/>
      <c r="K674" s="258"/>
      <c r="M674" s="259"/>
      <c r="O674" s="259"/>
      <c r="Q674" s="259"/>
      <c r="S674" s="259"/>
      <c r="U674" s="259"/>
      <c r="W674" s="259"/>
      <c r="Y674" s="259"/>
      <c r="AA674" s="259"/>
    </row>
    <row r="675" spans="5:27" ht="21">
      <c r="E675" s="258"/>
      <c r="G675" s="258"/>
      <c r="I675" s="258"/>
      <c r="K675" s="258"/>
      <c r="M675" s="259"/>
      <c r="O675" s="259"/>
      <c r="Q675" s="259"/>
      <c r="S675" s="259"/>
      <c r="U675" s="259"/>
      <c r="W675" s="259"/>
      <c r="Y675" s="259"/>
      <c r="AA675" s="259"/>
    </row>
    <row r="676" spans="5:27" ht="21">
      <c r="E676" s="258"/>
      <c r="G676" s="258"/>
      <c r="I676" s="258"/>
      <c r="K676" s="258"/>
      <c r="M676" s="259"/>
      <c r="O676" s="259"/>
      <c r="Q676" s="259"/>
      <c r="S676" s="259"/>
      <c r="U676" s="259"/>
      <c r="W676" s="259"/>
      <c r="Y676" s="259"/>
      <c r="AA676" s="259"/>
    </row>
    <row r="677" spans="5:27" ht="21">
      <c r="E677" s="258"/>
      <c r="G677" s="258"/>
      <c r="I677" s="258"/>
      <c r="K677" s="258"/>
      <c r="M677" s="259"/>
      <c r="O677" s="259"/>
      <c r="Q677" s="259"/>
      <c r="S677" s="259"/>
      <c r="U677" s="259"/>
      <c r="W677" s="259"/>
      <c r="Y677" s="259"/>
      <c r="AA677" s="259"/>
    </row>
    <row r="678" spans="5:27" ht="21">
      <c r="E678" s="258"/>
      <c r="G678" s="258"/>
      <c r="I678" s="258"/>
      <c r="K678" s="258"/>
      <c r="M678" s="259"/>
      <c r="O678" s="259"/>
      <c r="Q678" s="259"/>
      <c r="S678" s="259"/>
      <c r="U678" s="259"/>
      <c r="W678" s="259"/>
      <c r="Y678" s="259"/>
      <c r="AA678" s="259"/>
    </row>
    <row r="679" spans="5:27" ht="21">
      <c r="E679" s="258"/>
      <c r="G679" s="258"/>
      <c r="I679" s="258"/>
      <c r="K679" s="258"/>
      <c r="M679" s="259"/>
      <c r="O679" s="259"/>
      <c r="Q679" s="259"/>
      <c r="S679" s="259"/>
      <c r="U679" s="259"/>
      <c r="W679" s="259"/>
      <c r="Y679" s="259"/>
      <c r="AA679" s="259"/>
    </row>
    <row r="680" spans="5:27" ht="21">
      <c r="E680" s="258"/>
      <c r="G680" s="258"/>
      <c r="I680" s="258"/>
      <c r="K680" s="258"/>
      <c r="M680" s="259"/>
      <c r="O680" s="259"/>
      <c r="Q680" s="259"/>
      <c r="S680" s="259"/>
      <c r="U680" s="259"/>
      <c r="W680" s="259"/>
      <c r="Y680" s="259"/>
      <c r="AA680" s="259"/>
    </row>
    <row r="681" spans="5:27" ht="21">
      <c r="E681" s="258"/>
      <c r="G681" s="258"/>
      <c r="I681" s="258"/>
      <c r="K681" s="258"/>
      <c r="M681" s="259"/>
      <c r="O681" s="259"/>
      <c r="Q681" s="259"/>
      <c r="S681" s="259"/>
      <c r="U681" s="259"/>
      <c r="W681" s="259"/>
      <c r="Y681" s="259"/>
      <c r="AA681" s="259"/>
    </row>
    <row r="682" spans="5:27" ht="21">
      <c r="E682" s="258"/>
      <c r="G682" s="258"/>
      <c r="I682" s="258"/>
      <c r="K682" s="258"/>
      <c r="M682" s="259"/>
      <c r="O682" s="259"/>
      <c r="Q682" s="259"/>
      <c r="S682" s="259"/>
      <c r="U682" s="259"/>
      <c r="W682" s="259"/>
      <c r="Y682" s="259"/>
      <c r="AA682" s="259"/>
    </row>
  </sheetData>
  <mergeCells count="16">
    <mergeCell ref="AA1:AB1"/>
    <mergeCell ref="A39:C39"/>
    <mergeCell ref="S1:T1"/>
    <mergeCell ref="U1:V1"/>
    <mergeCell ref="W1:X1"/>
    <mergeCell ref="A2:G2"/>
    <mergeCell ref="K1:N1"/>
    <mergeCell ref="A37:A38"/>
    <mergeCell ref="A4:A7"/>
    <mergeCell ref="A9:A18"/>
    <mergeCell ref="Y1:Z1"/>
    <mergeCell ref="A20:A27"/>
    <mergeCell ref="A32:A33"/>
    <mergeCell ref="Q1:R1"/>
    <mergeCell ref="O1:P1"/>
    <mergeCell ref="I1:J1"/>
  </mergeCells>
  <printOptions/>
  <pageMargins left="0.27" right="0.11" top="0.27" bottom="0.15" header="0.2" footer="0.15"/>
  <pageSetup horizontalDpi="600" verticalDpi="600" orientation="landscape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4" sqref="A4:E4"/>
    </sheetView>
  </sheetViews>
  <sheetFormatPr defaultColWidth="9.140625" defaultRowHeight="12.75"/>
  <cols>
    <col min="1" max="1" width="41.140625" style="1" customWidth="1"/>
    <col min="2" max="2" width="13.421875" style="64" customWidth="1"/>
    <col min="3" max="3" width="12.00390625" style="64" customWidth="1"/>
    <col min="4" max="4" width="12.28125" style="64" customWidth="1"/>
    <col min="5" max="5" width="11.421875" style="64" customWidth="1"/>
    <col min="6" max="6" width="17.28125" style="64" customWidth="1"/>
    <col min="7" max="7" width="12.7109375" style="64" bestFit="1" customWidth="1"/>
    <col min="8" max="16384" width="9.140625" style="1" customWidth="1"/>
  </cols>
  <sheetData>
    <row r="1" spans="1:5" ht="23.25">
      <c r="A1" s="478" t="s">
        <v>386</v>
      </c>
      <c r="B1" s="478"/>
      <c r="C1" s="478"/>
      <c r="D1" s="478"/>
      <c r="E1" s="478"/>
    </row>
    <row r="2" spans="1:5" ht="23.25">
      <c r="A2" s="478" t="s">
        <v>387</v>
      </c>
      <c r="B2" s="478"/>
      <c r="C2" s="478"/>
      <c r="D2" s="478"/>
      <c r="E2" s="478"/>
    </row>
    <row r="3" spans="1:5" ht="23.25">
      <c r="A3" s="478" t="s">
        <v>388</v>
      </c>
      <c r="B3" s="478"/>
      <c r="C3" s="478"/>
      <c r="D3" s="478"/>
      <c r="E3" s="478"/>
    </row>
    <row r="4" spans="1:5" ht="23.25">
      <c r="A4" s="478"/>
      <c r="B4" s="478"/>
      <c r="C4" s="478"/>
      <c r="D4" s="478"/>
      <c r="E4" s="478"/>
    </row>
    <row r="5" spans="1:5" ht="23.25">
      <c r="A5" s="65"/>
      <c r="B5" s="65"/>
      <c r="C5" s="65"/>
      <c r="D5" s="65"/>
      <c r="E5" s="65"/>
    </row>
    <row r="6" spans="2:5" ht="23.25">
      <c r="B6" s="58" t="s">
        <v>105</v>
      </c>
      <c r="C6" s="58" t="s">
        <v>209</v>
      </c>
      <c r="D6" s="58" t="s">
        <v>210</v>
      </c>
      <c r="E6" s="233" t="s">
        <v>106</v>
      </c>
    </row>
    <row r="7" spans="1:5" ht="23.25">
      <c r="A7" s="1" t="s">
        <v>100</v>
      </c>
      <c r="B7" s="60">
        <v>2159.25</v>
      </c>
      <c r="C7" s="60">
        <v>5413.66</v>
      </c>
      <c r="D7" s="230">
        <v>7572.91</v>
      </c>
      <c r="E7" s="60">
        <f>B7+C7-D7</f>
        <v>0</v>
      </c>
    </row>
    <row r="8" spans="1:5" ht="23.25">
      <c r="A8" s="1" t="s">
        <v>101</v>
      </c>
      <c r="B8" s="56">
        <v>116250</v>
      </c>
      <c r="C8" s="56">
        <v>4240</v>
      </c>
      <c r="D8" s="231"/>
      <c r="E8" s="56">
        <f aca="true" t="shared" si="0" ref="E8:E13">B8+C8-D8</f>
        <v>120490</v>
      </c>
    </row>
    <row r="9" spans="1:5" ht="23.25">
      <c r="A9" s="1" t="s">
        <v>103</v>
      </c>
      <c r="B9" s="56">
        <v>792.18</v>
      </c>
      <c r="C9" s="56">
        <v>162.17</v>
      </c>
      <c r="D9" s="231"/>
      <c r="E9" s="56">
        <f t="shared" si="0"/>
        <v>954.3499999999999</v>
      </c>
    </row>
    <row r="10" spans="1:5" ht="23.25">
      <c r="A10" s="1" t="s">
        <v>102</v>
      </c>
      <c r="B10" s="56">
        <v>27525.91</v>
      </c>
      <c r="C10" s="56">
        <v>194.6</v>
      </c>
      <c r="D10" s="231"/>
      <c r="E10" s="56">
        <f t="shared" si="0"/>
        <v>27720.51</v>
      </c>
    </row>
    <row r="11" spans="1:5" ht="23.25">
      <c r="A11" s="1" t="s">
        <v>251</v>
      </c>
      <c r="B11" s="56">
        <v>550204.87</v>
      </c>
      <c r="C11" s="56">
        <v>1599.46</v>
      </c>
      <c r="D11" s="231"/>
      <c r="E11" s="56">
        <f t="shared" si="0"/>
        <v>551804.33</v>
      </c>
    </row>
    <row r="12" spans="1:5" ht="23.25">
      <c r="A12" s="1" t="s">
        <v>104</v>
      </c>
      <c r="B12" s="56">
        <v>0</v>
      </c>
      <c r="C12" s="56"/>
      <c r="D12" s="231"/>
      <c r="E12" s="56">
        <f t="shared" si="0"/>
        <v>0</v>
      </c>
    </row>
    <row r="13" spans="1:5" ht="23.25">
      <c r="A13" s="1" t="s">
        <v>107</v>
      </c>
      <c r="B13" s="62">
        <v>29700</v>
      </c>
      <c r="C13" s="62">
        <v>300</v>
      </c>
      <c r="D13" s="232"/>
      <c r="E13" s="56">
        <f t="shared" si="0"/>
        <v>30000</v>
      </c>
    </row>
    <row r="14" spans="2:5" ht="24" thickBot="1">
      <c r="B14" s="63">
        <f>SUM(B7:B13)</f>
        <v>726632.21</v>
      </c>
      <c r="C14" s="70">
        <f>SUM(C7:C13)</f>
        <v>11909.89</v>
      </c>
      <c r="D14" s="70">
        <f>SUM(D7:D13)</f>
        <v>7572.91</v>
      </c>
      <c r="E14" s="70">
        <f>SUM(E7:E13)</f>
        <v>730969.19</v>
      </c>
    </row>
    <row r="15" ht="24" thickTop="1"/>
    <row r="17" ht="23.25">
      <c r="G17" s="64">
        <f>+งบกระทบยอด!K32</f>
        <v>0</v>
      </c>
    </row>
    <row r="19" spans="2:5" ht="23.25">
      <c r="B19" s="1"/>
      <c r="C19" s="1"/>
      <c r="D19" s="1"/>
      <c r="E19" s="1"/>
    </row>
    <row r="20" spans="1:4" ht="23.25">
      <c r="A20" s="2"/>
      <c r="C20" s="538"/>
      <c r="D20" s="538"/>
    </row>
    <row r="21" spans="1:4" ht="23.25">
      <c r="A21" s="2"/>
      <c r="C21" s="538"/>
      <c r="D21" s="538"/>
    </row>
    <row r="22" ht="23.25">
      <c r="F22" s="295"/>
    </row>
    <row r="23" ht="23.25">
      <c r="G23" s="295"/>
    </row>
  </sheetData>
  <mergeCells count="6">
    <mergeCell ref="C21:D21"/>
    <mergeCell ref="C20:D20"/>
    <mergeCell ref="A4:E4"/>
    <mergeCell ref="A1:E1"/>
    <mergeCell ref="A2:E2"/>
    <mergeCell ref="A3:E3"/>
  </mergeCells>
  <printOptions/>
  <pageMargins left="0.75" right="0.45" top="0.29" bottom="1" header="0.16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59"/>
  <sheetViews>
    <sheetView workbookViewId="0" topLeftCell="D4">
      <selection activeCell="H40" sqref="H40"/>
    </sheetView>
  </sheetViews>
  <sheetFormatPr defaultColWidth="9.140625" defaultRowHeight="12.75"/>
  <cols>
    <col min="1" max="1" width="11.7109375" style="189" hidden="1" customWidth="1"/>
    <col min="2" max="2" width="12.28125" style="189" hidden="1" customWidth="1"/>
    <col min="3" max="3" width="11.421875" style="189" hidden="1" customWidth="1"/>
    <col min="4" max="4" width="2.140625" style="189" customWidth="1"/>
    <col min="5" max="5" width="14.8515625" style="0" customWidth="1"/>
    <col min="6" max="6" width="4.7109375" style="0" customWidth="1"/>
    <col min="7" max="7" width="14.421875" style="0" customWidth="1"/>
    <col min="8" max="8" width="4.8515625" style="209" customWidth="1"/>
    <col min="9" max="9" width="13.7109375" style="310" hidden="1" customWidth="1"/>
    <col min="10" max="10" width="13.7109375" style="431" hidden="1" customWidth="1"/>
    <col min="11" max="11" width="13.7109375" style="315" hidden="1" customWidth="1"/>
    <col min="13" max="13" width="27.140625" style="0" customWidth="1"/>
    <col min="14" max="14" width="7.421875" style="0" customWidth="1"/>
    <col min="15" max="15" width="14.7109375" style="157" customWidth="1"/>
    <col min="16" max="16" width="5.140625" style="209" customWidth="1"/>
    <col min="17" max="17" width="14.57421875" style="90" hidden="1" customWidth="1"/>
    <col min="18" max="18" width="9.140625" style="0" hidden="1" customWidth="1"/>
    <col min="19" max="19" width="41.57421875" style="113" hidden="1" customWidth="1"/>
    <col min="20" max="20" width="0" style="0" hidden="1" customWidth="1"/>
    <col min="21" max="22" width="12.8515625" style="90" bestFit="1" customWidth="1"/>
    <col min="23" max="23" width="14.00390625" style="0" bestFit="1" customWidth="1"/>
  </cols>
  <sheetData>
    <row r="1" spans="1:22" s="439" customFormat="1" ht="12.75">
      <c r="A1" s="438"/>
      <c r="B1" s="438"/>
      <c r="C1" s="438"/>
      <c r="D1" s="438"/>
      <c r="H1" s="440"/>
      <c r="I1" s="431"/>
      <c r="J1" s="431"/>
      <c r="K1" s="431"/>
      <c r="O1" s="441"/>
      <c r="P1" s="440"/>
      <c r="Q1" s="431"/>
      <c r="S1" s="442"/>
      <c r="U1" s="431"/>
      <c r="V1" s="431"/>
    </row>
    <row r="2" spans="1:22" s="439" customFormat="1" ht="26.25">
      <c r="A2" s="438"/>
      <c r="B2" s="438"/>
      <c r="C2" s="438"/>
      <c r="D2" s="438"/>
      <c r="E2" s="566" t="s">
        <v>108</v>
      </c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443"/>
      <c r="R2" s="444"/>
      <c r="S2" s="442"/>
      <c r="U2" s="431"/>
      <c r="V2" s="431"/>
    </row>
    <row r="3" spans="1:22" s="439" customFormat="1" ht="26.25">
      <c r="A3" s="438"/>
      <c r="B3" s="438"/>
      <c r="C3" s="438"/>
      <c r="D3" s="438"/>
      <c r="E3" s="566" t="s">
        <v>161</v>
      </c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443"/>
      <c r="R3" s="444"/>
      <c r="S3" s="442"/>
      <c r="U3" s="431"/>
      <c r="V3" s="431"/>
    </row>
    <row r="4" spans="1:22" s="439" customFormat="1" ht="26.25">
      <c r="A4" s="438"/>
      <c r="B4" s="438"/>
      <c r="C4" s="438"/>
      <c r="D4" s="438"/>
      <c r="E4" s="445"/>
      <c r="F4" s="445"/>
      <c r="G4" s="445"/>
      <c r="H4" s="446"/>
      <c r="I4" s="420"/>
      <c r="J4" s="420"/>
      <c r="K4" s="420"/>
      <c r="L4" s="445"/>
      <c r="M4" s="445"/>
      <c r="N4" s="445" t="s">
        <v>272</v>
      </c>
      <c r="O4" s="447"/>
      <c r="P4" s="446"/>
      <c r="Q4" s="420"/>
      <c r="R4" s="444"/>
      <c r="S4" s="442"/>
      <c r="U4" s="431"/>
      <c r="V4" s="431"/>
    </row>
    <row r="5" spans="1:22" s="439" customFormat="1" ht="26.25">
      <c r="A5" s="438"/>
      <c r="B5" s="438"/>
      <c r="C5" s="438"/>
      <c r="D5" s="438"/>
      <c r="E5" s="566" t="s">
        <v>109</v>
      </c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443"/>
      <c r="R5" s="444"/>
      <c r="S5" s="442"/>
      <c r="U5" s="431"/>
      <c r="V5" s="431"/>
    </row>
    <row r="6" spans="1:22" s="439" customFormat="1" ht="27" thickBot="1">
      <c r="A6" s="438"/>
      <c r="B6" s="438"/>
      <c r="C6" s="438"/>
      <c r="D6" s="438"/>
      <c r="E6" s="448"/>
      <c r="F6" s="448"/>
      <c r="G6" s="448"/>
      <c r="H6" s="449"/>
      <c r="I6" s="421"/>
      <c r="J6" s="421"/>
      <c r="K6" s="421"/>
      <c r="L6" s="448"/>
      <c r="M6" s="445" t="s">
        <v>344</v>
      </c>
      <c r="N6" s="445"/>
      <c r="O6" s="450"/>
      <c r="P6" s="449"/>
      <c r="Q6" s="421"/>
      <c r="R6" s="444"/>
      <c r="S6" s="442"/>
      <c r="U6" s="431"/>
      <c r="V6" s="431"/>
    </row>
    <row r="7" spans="5:18" ht="24.75" customHeight="1" thickTop="1">
      <c r="E7" s="567" t="s">
        <v>110</v>
      </c>
      <c r="F7" s="568"/>
      <c r="G7" s="568"/>
      <c r="H7" s="569"/>
      <c r="I7" s="307"/>
      <c r="J7" s="422"/>
      <c r="K7" s="312"/>
      <c r="L7" s="570"/>
      <c r="M7" s="571"/>
      <c r="N7" s="72"/>
      <c r="O7" s="567" t="s">
        <v>111</v>
      </c>
      <c r="P7" s="569"/>
      <c r="Q7" s="349"/>
      <c r="R7" s="71"/>
    </row>
    <row r="8" spans="5:18" ht="23.25">
      <c r="E8" s="564" t="s">
        <v>66</v>
      </c>
      <c r="F8" s="565"/>
      <c r="G8" s="564" t="s">
        <v>112</v>
      </c>
      <c r="H8" s="565"/>
      <c r="I8" s="308" t="s">
        <v>290</v>
      </c>
      <c r="J8" s="423" t="s">
        <v>111</v>
      </c>
      <c r="K8" s="313" t="s">
        <v>112</v>
      </c>
      <c r="L8" s="559" t="s">
        <v>6</v>
      </c>
      <c r="M8" s="560"/>
      <c r="N8" s="74" t="s">
        <v>113</v>
      </c>
      <c r="O8" s="564" t="s">
        <v>112</v>
      </c>
      <c r="P8" s="565"/>
      <c r="Q8" s="349"/>
      <c r="R8" s="71"/>
    </row>
    <row r="9" spans="5:18" ht="24" thickBot="1">
      <c r="E9" s="557" t="s">
        <v>114</v>
      </c>
      <c r="F9" s="558"/>
      <c r="G9" s="559" t="s">
        <v>114</v>
      </c>
      <c r="H9" s="560"/>
      <c r="I9" s="309"/>
      <c r="J9" s="424"/>
      <c r="K9" s="314"/>
      <c r="L9" s="557"/>
      <c r="M9" s="558"/>
      <c r="N9" s="75" t="s">
        <v>115</v>
      </c>
      <c r="O9" s="557" t="s">
        <v>114</v>
      </c>
      <c r="P9" s="558"/>
      <c r="Q9" s="349"/>
      <c r="R9" s="71"/>
    </row>
    <row r="10" spans="5:19" ht="27" customHeight="1" thickBot="1" thickTop="1">
      <c r="E10" s="76"/>
      <c r="F10" s="77"/>
      <c r="G10" s="409">
        <v>12785607</v>
      </c>
      <c r="H10" s="410">
        <v>46</v>
      </c>
      <c r="I10" s="380">
        <v>12785607.46</v>
      </c>
      <c r="J10" s="425"/>
      <c r="K10" s="380">
        <v>12785607.46</v>
      </c>
      <c r="L10" s="377" t="s">
        <v>105</v>
      </c>
      <c r="M10" s="80"/>
      <c r="N10" s="81"/>
      <c r="O10" s="178">
        <v>16432540</v>
      </c>
      <c r="P10" s="179">
        <v>69</v>
      </c>
      <c r="Q10" s="350">
        <v>12218462.18</v>
      </c>
      <c r="R10" s="71"/>
      <c r="S10" s="114"/>
    </row>
    <row r="11" spans="5:18" ht="24" thickTop="1">
      <c r="E11" s="76"/>
      <c r="F11" s="82"/>
      <c r="G11" s="117"/>
      <c r="H11" s="85"/>
      <c r="I11" s="380"/>
      <c r="J11" s="425"/>
      <c r="K11" s="380"/>
      <c r="L11" s="378" t="s">
        <v>181</v>
      </c>
      <c r="M11" s="148"/>
      <c r="N11" s="84"/>
      <c r="O11" s="76"/>
      <c r="P11" s="85"/>
      <c r="Q11" s="349"/>
      <c r="R11" s="71"/>
    </row>
    <row r="12" spans="5:23" ht="23.25">
      <c r="E12" s="76">
        <v>96700</v>
      </c>
      <c r="F12" s="83"/>
      <c r="G12" s="117">
        <v>94165</v>
      </c>
      <c r="H12" s="85">
        <v>31</v>
      </c>
      <c r="I12" s="380">
        <v>66155.04</v>
      </c>
      <c r="J12" s="425">
        <v>24989.48</v>
      </c>
      <c r="K12" s="380">
        <f>I12+J12</f>
        <v>91144.51999999999</v>
      </c>
      <c r="L12" s="78" t="s">
        <v>116</v>
      </c>
      <c r="M12" s="86"/>
      <c r="N12" s="87">
        <v>411000</v>
      </c>
      <c r="O12" s="88">
        <v>3020</v>
      </c>
      <c r="P12" s="85">
        <v>79</v>
      </c>
      <c r="Q12" s="351"/>
      <c r="R12" s="71"/>
      <c r="W12" s="304"/>
    </row>
    <row r="13" spans="5:23" ht="23.25">
      <c r="E13" s="76">
        <v>55300</v>
      </c>
      <c r="F13" s="83"/>
      <c r="G13" s="117">
        <v>31669</v>
      </c>
      <c r="H13" s="85">
        <v>75</v>
      </c>
      <c r="I13" s="380">
        <v>24257.75</v>
      </c>
      <c r="J13" s="425">
        <v>3790</v>
      </c>
      <c r="K13" s="380">
        <f aca="true" t="shared" si="0" ref="K13:K19">I13+J13</f>
        <v>28047.75</v>
      </c>
      <c r="L13" s="78" t="s">
        <v>117</v>
      </c>
      <c r="M13" s="86"/>
      <c r="N13" s="87">
        <v>412000</v>
      </c>
      <c r="O13" s="88">
        <v>3622</v>
      </c>
      <c r="P13" s="85">
        <v>0</v>
      </c>
      <c r="Q13" s="349"/>
      <c r="R13" s="71"/>
      <c r="W13" s="304"/>
    </row>
    <row r="14" spans="5:23" ht="23.25">
      <c r="E14" s="76">
        <v>34300</v>
      </c>
      <c r="F14" s="83"/>
      <c r="G14" s="117">
        <v>86914</v>
      </c>
      <c r="H14" s="85">
        <v>75</v>
      </c>
      <c r="I14" s="380">
        <v>50830.12</v>
      </c>
      <c r="J14" s="425"/>
      <c r="K14" s="380">
        <f t="shared" si="0"/>
        <v>50830.12</v>
      </c>
      <c r="L14" s="78" t="s">
        <v>96</v>
      </c>
      <c r="M14" s="86"/>
      <c r="N14" s="87">
        <v>413000</v>
      </c>
      <c r="O14" s="88">
        <v>36084</v>
      </c>
      <c r="P14" s="85">
        <v>63</v>
      </c>
      <c r="Q14" s="349"/>
      <c r="R14" s="71"/>
      <c r="W14" s="304"/>
    </row>
    <row r="15" spans="5:23" ht="23.25">
      <c r="E15" s="88">
        <v>21000</v>
      </c>
      <c r="F15" s="83"/>
      <c r="G15" s="406">
        <v>78733</v>
      </c>
      <c r="H15" s="85" t="s">
        <v>34</v>
      </c>
      <c r="I15" s="380">
        <v>23009</v>
      </c>
      <c r="J15" s="425">
        <v>25191</v>
      </c>
      <c r="K15" s="380">
        <f t="shared" si="0"/>
        <v>48200</v>
      </c>
      <c r="L15" s="78" t="s">
        <v>89</v>
      </c>
      <c r="M15" s="86"/>
      <c r="N15" s="87">
        <v>414000</v>
      </c>
      <c r="O15" s="88">
        <v>30533</v>
      </c>
      <c r="P15" s="85">
        <v>0</v>
      </c>
      <c r="Q15" s="349"/>
      <c r="R15" s="71"/>
      <c r="S15" s="115" t="s">
        <v>231</v>
      </c>
      <c r="W15" s="304"/>
    </row>
    <row r="16" spans="5:23" ht="23.25">
      <c r="E16" s="76">
        <v>37500</v>
      </c>
      <c r="F16" s="83"/>
      <c r="G16" s="406">
        <v>450</v>
      </c>
      <c r="H16" s="85" t="s">
        <v>34</v>
      </c>
      <c r="I16" s="380">
        <v>450</v>
      </c>
      <c r="J16" s="425"/>
      <c r="K16" s="380">
        <f t="shared" si="0"/>
        <v>450</v>
      </c>
      <c r="L16" s="78" t="s">
        <v>118</v>
      </c>
      <c r="M16" s="86"/>
      <c r="N16" s="87">
        <v>415000</v>
      </c>
      <c r="O16" s="88"/>
      <c r="P16" s="85"/>
      <c r="Q16" s="349"/>
      <c r="R16" s="71"/>
      <c r="W16" s="304"/>
    </row>
    <row r="17" spans="5:23" ht="23.25">
      <c r="E17" s="88"/>
      <c r="F17" s="83"/>
      <c r="G17" s="406" t="s">
        <v>34</v>
      </c>
      <c r="H17" s="85" t="s">
        <v>34</v>
      </c>
      <c r="I17" s="380">
        <v>0</v>
      </c>
      <c r="J17" s="425"/>
      <c r="K17" s="380">
        <f t="shared" si="0"/>
        <v>0</v>
      </c>
      <c r="L17" s="78" t="s">
        <v>119</v>
      </c>
      <c r="M17" s="86"/>
      <c r="N17" s="87">
        <v>416000</v>
      </c>
      <c r="O17" s="88"/>
      <c r="P17" s="85"/>
      <c r="Q17" s="349"/>
      <c r="R17" s="71"/>
      <c r="W17" s="304"/>
    </row>
    <row r="18" spans="5:23" ht="23.25">
      <c r="E18" s="76">
        <v>10367700</v>
      </c>
      <c r="F18" s="83"/>
      <c r="G18" s="117">
        <v>5537501</v>
      </c>
      <c r="H18" s="85">
        <v>68</v>
      </c>
      <c r="I18" s="380">
        <v>4544021.47</v>
      </c>
      <c r="J18" s="425">
        <v>968723</v>
      </c>
      <c r="K18" s="380">
        <f t="shared" si="0"/>
        <v>5512744.47</v>
      </c>
      <c r="L18" s="78" t="s">
        <v>120</v>
      </c>
      <c r="M18" s="86"/>
      <c r="N18" s="87">
        <v>420000</v>
      </c>
      <c r="O18" s="88">
        <v>24757</v>
      </c>
      <c r="P18" s="85">
        <v>21</v>
      </c>
      <c r="Q18" s="351"/>
      <c r="R18" s="71"/>
      <c r="W18" s="304"/>
    </row>
    <row r="19" spans="5:23" ht="23.25">
      <c r="E19" s="92">
        <v>4883500</v>
      </c>
      <c r="F19" s="93"/>
      <c r="G19" s="117">
        <v>5019479</v>
      </c>
      <c r="H19" s="85">
        <v>35</v>
      </c>
      <c r="I19" s="380">
        <v>1056188.35</v>
      </c>
      <c r="J19" s="425">
        <v>3963291</v>
      </c>
      <c r="K19" s="380">
        <f t="shared" si="0"/>
        <v>5019479.35</v>
      </c>
      <c r="L19" s="78" t="s">
        <v>121</v>
      </c>
      <c r="M19" s="86"/>
      <c r="N19" s="87">
        <v>431002</v>
      </c>
      <c r="O19" s="235"/>
      <c r="P19" s="206"/>
      <c r="Q19" s="349"/>
      <c r="R19" s="71"/>
      <c r="W19" s="304"/>
    </row>
    <row r="20" spans="1:23" s="149" customFormat="1" ht="24" thickBot="1">
      <c r="A20" s="190"/>
      <c r="B20" s="190"/>
      <c r="C20" s="190"/>
      <c r="D20" s="190"/>
      <c r="E20" s="178">
        <f>INT(SUM(E12:E19)+SUM(F12:F19)/100)</f>
        <v>15496000</v>
      </c>
      <c r="F20" s="183">
        <f>MOD(SUM(F12:F19),100)</f>
        <v>0</v>
      </c>
      <c r="G20" s="178">
        <f>INT(SUM(G12:G19)+SUM(H12:H19)/100)</f>
        <v>10848913</v>
      </c>
      <c r="H20" s="179">
        <f>MOD(SUM(H12:H19),100)</f>
        <v>84</v>
      </c>
      <c r="I20" s="418">
        <v>5764911.73</v>
      </c>
      <c r="J20" s="418">
        <f>SUM(J11:J19)</f>
        <v>4985984.48</v>
      </c>
      <c r="K20" s="418">
        <f>SUM(K11:K19)</f>
        <v>10750896.209999999</v>
      </c>
      <c r="L20" s="185"/>
      <c r="M20" s="185"/>
      <c r="N20" s="188"/>
      <c r="O20" s="178">
        <f>INT(SUM(O12:O19)+SUM(P12:P19)/100)</f>
        <v>98017</v>
      </c>
      <c r="P20" s="179">
        <f>MOD(SUM(P12:P19),100)</f>
        <v>63</v>
      </c>
      <c r="Q20" s="352"/>
      <c r="R20" s="539" t="s">
        <v>234</v>
      </c>
      <c r="S20" s="540"/>
      <c r="U20" s="457"/>
      <c r="V20" s="457"/>
      <c r="W20" s="391"/>
    </row>
    <row r="21" spans="5:23" ht="24" thickTop="1">
      <c r="E21" s="78"/>
      <c r="F21" s="95"/>
      <c r="G21" s="91">
        <v>91645</v>
      </c>
      <c r="H21" s="85">
        <v>20</v>
      </c>
      <c r="I21" s="380">
        <v>72660.95</v>
      </c>
      <c r="J21" s="425">
        <v>7074.36</v>
      </c>
      <c r="K21" s="380">
        <f>I21+J21</f>
        <v>79735.31</v>
      </c>
      <c r="L21" s="78" t="s">
        <v>270</v>
      </c>
      <c r="M21" s="86"/>
      <c r="N21" s="87">
        <v>230100</v>
      </c>
      <c r="O21" s="375">
        <v>11909</v>
      </c>
      <c r="P21" s="376">
        <v>89</v>
      </c>
      <c r="Q21" s="351"/>
      <c r="R21" s="71"/>
      <c r="S21" s="115" t="s">
        <v>232</v>
      </c>
      <c r="W21" s="304">
        <f>SUM(W12:W20)</f>
        <v>0</v>
      </c>
    </row>
    <row r="22" spans="5:19" ht="23.25">
      <c r="E22" s="78"/>
      <c r="F22" s="86"/>
      <c r="G22" s="91">
        <v>143485</v>
      </c>
      <c r="H22" s="85">
        <v>0</v>
      </c>
      <c r="I22" s="380">
        <v>117322</v>
      </c>
      <c r="J22" s="425">
        <v>11259</v>
      </c>
      <c r="K22" s="380">
        <f aca="true" t="shared" si="1" ref="K22:K39">I22+J22</f>
        <v>128581</v>
      </c>
      <c r="L22" s="543" t="s">
        <v>122</v>
      </c>
      <c r="M22" s="546"/>
      <c r="N22" s="87" t="s">
        <v>123</v>
      </c>
      <c r="O22" s="235">
        <v>14904</v>
      </c>
      <c r="P22" s="85">
        <v>0</v>
      </c>
      <c r="Q22" s="349"/>
      <c r="R22" s="71"/>
      <c r="S22" s="115" t="s">
        <v>242</v>
      </c>
    </row>
    <row r="23" spans="5:19" ht="23.25">
      <c r="E23" s="78"/>
      <c r="F23" s="86"/>
      <c r="G23" s="91">
        <v>1773000</v>
      </c>
      <c r="H23" s="85" t="s">
        <v>34</v>
      </c>
      <c r="I23" s="380">
        <v>1188200</v>
      </c>
      <c r="J23" s="425">
        <v>584800</v>
      </c>
      <c r="K23" s="380">
        <f t="shared" si="1"/>
        <v>1773000</v>
      </c>
      <c r="L23" s="543" t="s">
        <v>124</v>
      </c>
      <c r="M23" s="546"/>
      <c r="N23" s="87" t="s">
        <v>125</v>
      </c>
      <c r="O23" s="88"/>
      <c r="P23" s="85"/>
      <c r="Q23" s="349"/>
      <c r="R23" s="71"/>
      <c r="S23" s="177"/>
    </row>
    <row r="24" spans="5:19" ht="23.25">
      <c r="E24" s="78"/>
      <c r="F24" s="86"/>
      <c r="G24" s="91">
        <v>974</v>
      </c>
      <c r="H24" s="85">
        <v>94</v>
      </c>
      <c r="I24" s="380">
        <v>881.76</v>
      </c>
      <c r="J24" s="425">
        <v>93.18</v>
      </c>
      <c r="K24" s="380">
        <f t="shared" si="1"/>
        <v>974.94</v>
      </c>
      <c r="L24" s="543" t="s">
        <v>244</v>
      </c>
      <c r="M24" s="546"/>
      <c r="N24" s="87" t="s">
        <v>271</v>
      </c>
      <c r="O24" s="415"/>
      <c r="P24" s="416"/>
      <c r="Q24" s="349"/>
      <c r="R24" s="71"/>
      <c r="S24" s="115" t="s">
        <v>310</v>
      </c>
    </row>
    <row r="25" spans="5:18" ht="23.25">
      <c r="E25" s="78"/>
      <c r="F25" s="86"/>
      <c r="G25" s="91">
        <v>9399999</v>
      </c>
      <c r="H25" s="85">
        <v>0</v>
      </c>
      <c r="I25" s="380">
        <v>3955299</v>
      </c>
      <c r="J25" s="425">
        <v>586200</v>
      </c>
      <c r="K25" s="380">
        <f t="shared" si="1"/>
        <v>4541499</v>
      </c>
      <c r="L25" s="543" t="s">
        <v>53</v>
      </c>
      <c r="M25" s="546"/>
      <c r="N25" s="87" t="s">
        <v>126</v>
      </c>
      <c r="O25" s="235">
        <v>4858500</v>
      </c>
      <c r="P25" s="85">
        <v>0</v>
      </c>
      <c r="Q25" s="349"/>
      <c r="R25" s="71"/>
    </row>
    <row r="26" spans="5:18" ht="23.25">
      <c r="E26" s="78"/>
      <c r="F26" s="86"/>
      <c r="G26" s="91">
        <v>54616</v>
      </c>
      <c r="H26" s="85">
        <v>26</v>
      </c>
      <c r="I26" s="380">
        <v>54616.26</v>
      </c>
      <c r="J26" s="425"/>
      <c r="K26" s="380">
        <f t="shared" si="1"/>
        <v>54616.26</v>
      </c>
      <c r="L26" s="543" t="s">
        <v>52</v>
      </c>
      <c r="M26" s="546"/>
      <c r="N26" s="87" t="s">
        <v>127</v>
      </c>
      <c r="O26" s="88"/>
      <c r="P26" s="85"/>
      <c r="Q26" s="349"/>
      <c r="R26" s="71"/>
    </row>
    <row r="27" spans="5:18" ht="23.25">
      <c r="E27" s="78"/>
      <c r="F27" s="86"/>
      <c r="G27" s="91">
        <v>2305</v>
      </c>
      <c r="H27" s="85">
        <v>0</v>
      </c>
      <c r="I27" s="380">
        <v>1855</v>
      </c>
      <c r="J27" s="425">
        <v>450</v>
      </c>
      <c r="K27" s="380">
        <f t="shared" si="1"/>
        <v>2305</v>
      </c>
      <c r="L27" s="105" t="s">
        <v>245</v>
      </c>
      <c r="M27" s="73"/>
      <c r="N27" s="87" t="s">
        <v>317</v>
      </c>
      <c r="O27" s="88"/>
      <c r="P27" s="85"/>
      <c r="Q27" s="349"/>
      <c r="R27" s="71"/>
    </row>
    <row r="28" spans="5:18" ht="23.25">
      <c r="E28" s="78"/>
      <c r="F28" s="86"/>
      <c r="G28" s="91"/>
      <c r="H28" s="85"/>
      <c r="I28" s="380"/>
      <c r="J28" s="425"/>
      <c r="K28" s="380"/>
      <c r="L28" s="105"/>
      <c r="M28" s="73"/>
      <c r="N28" s="87"/>
      <c r="O28" s="88"/>
      <c r="P28" s="85"/>
      <c r="Q28" s="349"/>
      <c r="R28" s="71"/>
    </row>
    <row r="29" spans="5:18" ht="23.25">
      <c r="E29" s="78"/>
      <c r="F29" s="86"/>
      <c r="G29" s="91"/>
      <c r="H29" s="85"/>
      <c r="I29" s="380"/>
      <c r="J29" s="425"/>
      <c r="K29" s="380"/>
      <c r="L29" s="105"/>
      <c r="M29" s="73"/>
      <c r="N29" s="87"/>
      <c r="O29" s="88"/>
      <c r="P29" s="85"/>
      <c r="Q29" s="349"/>
      <c r="R29" s="71"/>
    </row>
    <row r="30" spans="5:18" ht="23.25">
      <c r="E30" s="78"/>
      <c r="F30" s="86"/>
      <c r="G30" s="91"/>
      <c r="H30" s="85"/>
      <c r="I30" s="380"/>
      <c r="J30" s="425"/>
      <c r="K30" s="380"/>
      <c r="L30" s="105"/>
      <c r="M30" s="73"/>
      <c r="N30" s="87"/>
      <c r="O30" s="88"/>
      <c r="P30" s="85"/>
      <c r="Q30" s="349"/>
      <c r="R30" s="71"/>
    </row>
    <row r="31" spans="5:18" ht="23.25">
      <c r="E31" s="78"/>
      <c r="F31" s="86"/>
      <c r="G31" s="91"/>
      <c r="H31" s="85"/>
      <c r="I31" s="380"/>
      <c r="J31" s="425"/>
      <c r="K31" s="380"/>
      <c r="L31" s="105"/>
      <c r="M31" s="73"/>
      <c r="N31" s="87"/>
      <c r="O31" s="88"/>
      <c r="P31" s="85"/>
      <c r="Q31" s="349"/>
      <c r="R31" s="71"/>
    </row>
    <row r="32" spans="5:18" ht="23.25" hidden="1">
      <c r="E32" s="78"/>
      <c r="F32" s="86"/>
      <c r="G32" s="91"/>
      <c r="H32" s="85"/>
      <c r="I32" s="380"/>
      <c r="J32" s="425"/>
      <c r="K32" s="380"/>
      <c r="L32" s="105"/>
      <c r="M32" s="73"/>
      <c r="N32" s="87"/>
      <c r="O32" s="88"/>
      <c r="P32" s="85"/>
      <c r="Q32" s="349"/>
      <c r="R32" s="71"/>
    </row>
    <row r="33" spans="5:18" ht="23.25" hidden="1">
      <c r="E33" s="78"/>
      <c r="F33" s="86"/>
      <c r="G33" s="91"/>
      <c r="H33" s="85"/>
      <c r="I33" s="380"/>
      <c r="J33" s="425"/>
      <c r="K33" s="380"/>
      <c r="L33" s="105"/>
      <c r="M33" s="73"/>
      <c r="N33" s="87"/>
      <c r="O33" s="88"/>
      <c r="P33" s="85"/>
      <c r="Q33" s="349"/>
      <c r="R33" s="71"/>
    </row>
    <row r="34" spans="5:18" ht="23.25" hidden="1">
      <c r="E34" s="78"/>
      <c r="F34" s="86"/>
      <c r="G34" s="91"/>
      <c r="H34" s="85"/>
      <c r="I34" s="380"/>
      <c r="J34" s="425"/>
      <c r="K34" s="380"/>
      <c r="L34" s="105"/>
      <c r="M34" s="73"/>
      <c r="N34" s="87"/>
      <c r="O34" s="88"/>
      <c r="P34" s="85"/>
      <c r="Q34" s="349"/>
      <c r="R34" s="71"/>
    </row>
    <row r="35" spans="5:18" ht="23.25" hidden="1">
      <c r="E35" s="78"/>
      <c r="F35" s="86"/>
      <c r="G35" s="91"/>
      <c r="H35" s="85"/>
      <c r="I35" s="380"/>
      <c r="J35" s="425"/>
      <c r="K35" s="380"/>
      <c r="L35" s="105"/>
      <c r="M35" s="73"/>
      <c r="N35" s="87"/>
      <c r="O35" s="88"/>
      <c r="P35" s="85"/>
      <c r="Q35" s="349"/>
      <c r="R35" s="71"/>
    </row>
    <row r="36" spans="5:18" ht="23.25" hidden="1">
      <c r="E36" s="78"/>
      <c r="F36" s="86"/>
      <c r="G36" s="111">
        <v>0</v>
      </c>
      <c r="H36" s="383"/>
      <c r="I36" s="380">
        <v>0</v>
      </c>
      <c r="J36" s="427"/>
      <c r="K36" s="380">
        <f t="shared" si="1"/>
        <v>0</v>
      </c>
      <c r="L36" s="543" t="s">
        <v>63</v>
      </c>
      <c r="M36" s="546"/>
      <c r="N36" s="87" t="s">
        <v>128</v>
      </c>
      <c r="O36" s="88"/>
      <c r="P36" s="85"/>
      <c r="Q36" s="353"/>
      <c r="R36" s="71"/>
    </row>
    <row r="37" spans="5:18" ht="23.25" hidden="1">
      <c r="E37" s="78"/>
      <c r="F37" s="86"/>
      <c r="G37" s="111">
        <v>0</v>
      </c>
      <c r="H37" s="383"/>
      <c r="I37" s="380">
        <v>0</v>
      </c>
      <c r="J37" s="427"/>
      <c r="K37" s="380">
        <f t="shared" si="1"/>
        <v>0</v>
      </c>
      <c r="L37" s="105" t="s">
        <v>146</v>
      </c>
      <c r="M37" s="73"/>
      <c r="N37" s="107" t="s">
        <v>147</v>
      </c>
      <c r="O37" s="76"/>
      <c r="P37" s="210"/>
      <c r="Q37" s="353"/>
      <c r="R37" s="71"/>
    </row>
    <row r="38" spans="5:18" ht="23.25" hidden="1">
      <c r="E38" s="78"/>
      <c r="F38" s="86"/>
      <c r="G38" s="111">
        <v>0</v>
      </c>
      <c r="H38" s="383"/>
      <c r="I38" s="380">
        <v>0</v>
      </c>
      <c r="J38" s="427"/>
      <c r="K38" s="380">
        <f t="shared" si="1"/>
        <v>0</v>
      </c>
      <c r="L38" s="543" t="s">
        <v>148</v>
      </c>
      <c r="M38" s="546"/>
      <c r="N38" s="107" t="s">
        <v>149</v>
      </c>
      <c r="O38" s="76"/>
      <c r="P38" s="210"/>
      <c r="Q38" s="353"/>
      <c r="R38" s="71"/>
    </row>
    <row r="39" spans="5:18" ht="23.25">
      <c r="E39" s="78"/>
      <c r="F39" s="86"/>
      <c r="G39" s="112"/>
      <c r="H39" s="384"/>
      <c r="I39" s="381">
        <v>0</v>
      </c>
      <c r="J39" s="427"/>
      <c r="K39" s="380">
        <f t="shared" si="1"/>
        <v>0</v>
      </c>
      <c r="L39" s="78"/>
      <c r="M39" s="86"/>
      <c r="N39" s="123"/>
      <c r="O39" s="97"/>
      <c r="P39" s="211"/>
      <c r="Q39" s="353"/>
      <c r="R39" s="71"/>
    </row>
    <row r="40" spans="5:18" ht="23.25">
      <c r="E40" s="78"/>
      <c r="F40" s="86"/>
      <c r="G40" s="98">
        <f>INT(SUM(G21:G39)+SUM(H21:H39)/100)</f>
        <v>11466025</v>
      </c>
      <c r="H40" s="99">
        <f>MOD(SUM(H21:H39),100)</f>
        <v>40</v>
      </c>
      <c r="I40" s="418">
        <v>5390834.97</v>
      </c>
      <c r="J40" s="418">
        <f>SUM(J21:J39)</f>
        <v>1189876.54</v>
      </c>
      <c r="K40" s="418">
        <f>SUM(K21:K39)</f>
        <v>6580711.51</v>
      </c>
      <c r="L40" s="78"/>
      <c r="M40" s="78"/>
      <c r="N40" s="124"/>
      <c r="O40" s="98">
        <f>INT(SUM(O21:O39)+SUM(P21:P39)/100)</f>
        <v>4885313</v>
      </c>
      <c r="P40" s="99">
        <f>MOD(SUM(P21:P39),100)</f>
        <v>89</v>
      </c>
      <c r="Q40" s="349"/>
      <c r="R40" s="71"/>
    </row>
    <row r="41" spans="1:22" s="149" customFormat="1" ht="22.5" customHeight="1" thickBot="1">
      <c r="A41" s="190"/>
      <c r="B41" s="190"/>
      <c r="C41" s="190"/>
      <c r="D41" s="190"/>
      <c r="E41" s="111"/>
      <c r="F41" s="182"/>
      <c r="G41" s="432">
        <v>22314939</v>
      </c>
      <c r="H41" s="433">
        <v>24</v>
      </c>
      <c r="I41" s="434">
        <v>11155746.7</v>
      </c>
      <c r="J41" s="454">
        <f>J20+J40</f>
        <v>6175861.0200000005</v>
      </c>
      <c r="K41" s="434">
        <f>K20+K40</f>
        <v>17331607.72</v>
      </c>
      <c r="L41" s="544" t="s">
        <v>129</v>
      </c>
      <c r="M41" s="544"/>
      <c r="N41" s="187"/>
      <c r="O41" s="297">
        <f>INT(SUM(O20+O40)+SUM(P20+P40)/100)</f>
        <v>4983331</v>
      </c>
      <c r="P41" s="296">
        <f>MOD(SUM(P20,P40),100)</f>
        <v>52</v>
      </c>
      <c r="Q41" s="354">
        <f>4985984.48+1189876.54</f>
        <v>6175861.0200000005</v>
      </c>
      <c r="R41" s="119"/>
      <c r="S41" s="120"/>
      <c r="U41" s="457"/>
      <c r="V41" s="457"/>
    </row>
    <row r="42" spans="1:22" s="103" customFormat="1" ht="9" customHeight="1" thickTop="1">
      <c r="A42" s="191"/>
      <c r="B42" s="191"/>
      <c r="C42" s="191"/>
      <c r="D42" s="191"/>
      <c r="E42" s="78"/>
      <c r="F42" s="78"/>
      <c r="G42" s="78"/>
      <c r="H42" s="207"/>
      <c r="I42" s="380">
        <v>0</v>
      </c>
      <c r="J42" s="425"/>
      <c r="K42" s="380">
        <f aca="true" t="shared" si="2" ref="K42:K50">I42+J42</f>
        <v>0</v>
      </c>
      <c r="L42" s="100"/>
      <c r="M42" s="100"/>
      <c r="N42" s="101"/>
      <c r="O42" s="78"/>
      <c r="P42" s="207"/>
      <c r="Q42" s="349"/>
      <c r="R42" s="102"/>
      <c r="S42" s="116"/>
      <c r="U42" s="458"/>
      <c r="V42" s="458"/>
    </row>
    <row r="43" spans="5:18" ht="10.5" customHeight="1">
      <c r="E43" s="78"/>
      <c r="F43" s="78"/>
      <c r="G43" s="78"/>
      <c r="H43" s="207"/>
      <c r="I43" s="380">
        <v>0</v>
      </c>
      <c r="J43" s="425"/>
      <c r="K43" s="380">
        <f t="shared" si="2"/>
        <v>0</v>
      </c>
      <c r="L43" s="100"/>
      <c r="M43" s="100"/>
      <c r="N43" s="101"/>
      <c r="O43" s="78"/>
      <c r="P43" s="207"/>
      <c r="Q43" s="349"/>
      <c r="R43" s="71"/>
    </row>
    <row r="44" spans="5:18" ht="10.5" customHeight="1">
      <c r="E44" s="78"/>
      <c r="F44" s="78"/>
      <c r="G44" s="78"/>
      <c r="H44" s="207"/>
      <c r="I44" s="380">
        <v>0</v>
      </c>
      <c r="J44" s="425"/>
      <c r="K44" s="380">
        <f t="shared" si="2"/>
        <v>0</v>
      </c>
      <c r="L44" s="100"/>
      <c r="M44" s="100"/>
      <c r="N44" s="101"/>
      <c r="O44" s="78"/>
      <c r="P44" s="207"/>
      <c r="Q44" s="349"/>
      <c r="R44" s="71"/>
    </row>
    <row r="45" spans="5:18" ht="10.5" customHeight="1">
      <c r="E45" s="78"/>
      <c r="F45" s="78"/>
      <c r="G45" s="78"/>
      <c r="H45" s="207"/>
      <c r="I45" s="380">
        <v>0</v>
      </c>
      <c r="J45" s="425"/>
      <c r="K45" s="380">
        <f t="shared" si="2"/>
        <v>0</v>
      </c>
      <c r="L45" s="100"/>
      <c r="M45" s="100"/>
      <c r="N45" s="101"/>
      <c r="O45" s="78"/>
      <c r="P45" s="207"/>
      <c r="Q45" s="349"/>
      <c r="R45" s="71"/>
    </row>
    <row r="46" spans="5:18" ht="10.5" customHeight="1">
      <c r="E46" s="78"/>
      <c r="F46" s="78"/>
      <c r="G46" s="78"/>
      <c r="H46" s="207"/>
      <c r="I46" s="380">
        <v>0</v>
      </c>
      <c r="J46" s="425"/>
      <c r="K46" s="380">
        <f t="shared" si="2"/>
        <v>0</v>
      </c>
      <c r="L46" s="100"/>
      <c r="M46" s="100"/>
      <c r="N46" s="101"/>
      <c r="O46" s="78"/>
      <c r="P46" s="207"/>
      <c r="Q46" s="349"/>
      <c r="R46" s="71"/>
    </row>
    <row r="47" spans="5:18" ht="23.25" customHeight="1" thickBot="1">
      <c r="E47" s="78"/>
      <c r="F47" s="78"/>
      <c r="G47" s="78"/>
      <c r="H47" s="207"/>
      <c r="I47" s="385"/>
      <c r="J47" s="425"/>
      <c r="K47" s="380"/>
      <c r="L47" s="100"/>
      <c r="M47" s="100"/>
      <c r="N47" s="101"/>
      <c r="O47" s="78"/>
      <c r="P47" s="207"/>
      <c r="Q47" s="349"/>
      <c r="R47" s="71"/>
    </row>
    <row r="48" spans="5:18" ht="22.5" customHeight="1" thickTop="1">
      <c r="E48" s="553" t="s">
        <v>110</v>
      </c>
      <c r="F48" s="554"/>
      <c r="G48" s="554"/>
      <c r="H48" s="555"/>
      <c r="I48" s="385">
        <v>0</v>
      </c>
      <c r="J48" s="425"/>
      <c r="K48" s="380">
        <f t="shared" si="2"/>
        <v>0</v>
      </c>
      <c r="L48" s="556"/>
      <c r="M48" s="556"/>
      <c r="N48" s="106"/>
      <c r="O48" s="553" t="s">
        <v>111</v>
      </c>
      <c r="P48" s="555"/>
      <c r="Q48" s="349"/>
      <c r="R48" s="71"/>
    </row>
    <row r="49" spans="5:18" ht="22.5" customHeight="1">
      <c r="E49" s="550" t="s">
        <v>66</v>
      </c>
      <c r="F49" s="551"/>
      <c r="G49" s="541" t="s">
        <v>112</v>
      </c>
      <c r="H49" s="542"/>
      <c r="I49" s="385">
        <v>0</v>
      </c>
      <c r="J49" s="425"/>
      <c r="K49" s="380">
        <f t="shared" si="2"/>
        <v>0</v>
      </c>
      <c r="L49" s="541" t="s">
        <v>6</v>
      </c>
      <c r="M49" s="541"/>
      <c r="N49" s="83" t="s">
        <v>113</v>
      </c>
      <c r="O49" s="552" t="s">
        <v>112</v>
      </c>
      <c r="P49" s="542"/>
      <c r="Q49" s="349"/>
      <c r="R49" s="71"/>
    </row>
    <row r="50" spans="5:18" ht="21" customHeight="1" thickBot="1">
      <c r="E50" s="547" t="s">
        <v>114</v>
      </c>
      <c r="F50" s="548"/>
      <c r="G50" s="549" t="s">
        <v>114</v>
      </c>
      <c r="H50" s="548"/>
      <c r="I50" s="385">
        <v>0</v>
      </c>
      <c r="J50" s="425"/>
      <c r="K50" s="380">
        <f t="shared" si="2"/>
        <v>0</v>
      </c>
      <c r="L50" s="549"/>
      <c r="M50" s="549"/>
      <c r="N50" s="104" t="s">
        <v>115</v>
      </c>
      <c r="O50" s="547" t="s">
        <v>114</v>
      </c>
      <c r="P50" s="548"/>
      <c r="Q50" s="349"/>
      <c r="R50" s="71"/>
    </row>
    <row r="51" spans="1:18" ht="22.5" customHeight="1" thickTop="1">
      <c r="A51" s="194" t="s">
        <v>105</v>
      </c>
      <c r="B51" s="194" t="s">
        <v>239</v>
      </c>
      <c r="C51" s="194" t="s">
        <v>240</v>
      </c>
      <c r="D51" s="344"/>
      <c r="E51" s="79"/>
      <c r="F51" s="77"/>
      <c r="G51" s="78"/>
      <c r="H51" s="208"/>
      <c r="I51" s="308" t="s">
        <v>112</v>
      </c>
      <c r="J51" s="423"/>
      <c r="K51" s="311" t="s">
        <v>112</v>
      </c>
      <c r="L51" s="379" t="s">
        <v>130</v>
      </c>
      <c r="M51" s="80"/>
      <c r="N51" s="106"/>
      <c r="O51" s="76"/>
      <c r="P51" s="208"/>
      <c r="Q51" s="353"/>
      <c r="R51" s="71"/>
    </row>
    <row r="52" spans="1:18" ht="22.5" customHeight="1">
      <c r="A52" s="78">
        <v>838900</v>
      </c>
      <c r="B52" s="192"/>
      <c r="C52" s="192">
        <v>50000</v>
      </c>
      <c r="D52" s="345"/>
      <c r="E52" s="76">
        <f>A52+B52-C52</f>
        <v>788900</v>
      </c>
      <c r="F52" s="89" t="s">
        <v>33</v>
      </c>
      <c r="G52" s="78">
        <v>223439</v>
      </c>
      <c r="H52" s="85"/>
      <c r="I52" s="385">
        <v>191781</v>
      </c>
      <c r="J52" s="425">
        <v>15504</v>
      </c>
      <c r="K52" s="380">
        <f>I52+J52</f>
        <v>207285</v>
      </c>
      <c r="L52" s="543" t="s">
        <v>43</v>
      </c>
      <c r="M52" s="546"/>
      <c r="N52" s="107" t="s">
        <v>131</v>
      </c>
      <c r="O52" s="88">
        <v>16154</v>
      </c>
      <c r="P52" s="85">
        <v>0</v>
      </c>
      <c r="Q52" s="349"/>
      <c r="R52" s="71"/>
    </row>
    <row r="53" spans="1:18" ht="22.5" customHeight="1">
      <c r="A53" s="78">
        <v>4941100</v>
      </c>
      <c r="B53" s="192"/>
      <c r="C53" s="192">
        <v>54000</v>
      </c>
      <c r="D53" s="345"/>
      <c r="E53" s="76">
        <f aca="true" t="shared" si="3" ref="E53:E62">A53+B53-C53</f>
        <v>4887100</v>
      </c>
      <c r="F53" s="89" t="s">
        <v>33</v>
      </c>
      <c r="G53" s="78">
        <v>2681277</v>
      </c>
      <c r="H53" s="85">
        <v>42</v>
      </c>
      <c r="I53" s="385">
        <v>1862577.42</v>
      </c>
      <c r="J53" s="425">
        <v>407270</v>
      </c>
      <c r="K53" s="380">
        <f aca="true" t="shared" si="4" ref="K53:K61">I53+J53</f>
        <v>2269847.42</v>
      </c>
      <c r="L53" s="543" t="s">
        <v>44</v>
      </c>
      <c r="M53" s="546"/>
      <c r="N53" s="107" t="s">
        <v>132</v>
      </c>
      <c r="O53" s="88">
        <v>411430</v>
      </c>
      <c r="P53" s="85">
        <v>0</v>
      </c>
      <c r="Q53" s="349"/>
      <c r="R53" s="71"/>
    </row>
    <row r="54" spans="1:18" ht="22.5" customHeight="1">
      <c r="A54" s="78">
        <v>905000</v>
      </c>
      <c r="B54" s="192">
        <v>54000</v>
      </c>
      <c r="C54" s="192"/>
      <c r="D54" s="345"/>
      <c r="E54" s="76">
        <f t="shared" si="3"/>
        <v>959000</v>
      </c>
      <c r="F54" s="89" t="s">
        <v>33</v>
      </c>
      <c r="G54" s="78">
        <v>567648</v>
      </c>
      <c r="H54" s="85">
        <v>39</v>
      </c>
      <c r="I54" s="385">
        <v>387919.35</v>
      </c>
      <c r="J54" s="425">
        <v>89429.04</v>
      </c>
      <c r="K54" s="380">
        <f t="shared" si="4"/>
        <v>477348.38999999996</v>
      </c>
      <c r="L54" s="543" t="s">
        <v>45</v>
      </c>
      <c r="M54" s="546"/>
      <c r="N54" s="107" t="s">
        <v>133</v>
      </c>
      <c r="O54" s="88">
        <v>90300</v>
      </c>
      <c r="P54" s="85">
        <v>0</v>
      </c>
      <c r="Q54" s="349"/>
      <c r="R54" s="71"/>
    </row>
    <row r="55" spans="1:18" ht="22.5" customHeight="1">
      <c r="A55" s="111">
        <v>1059000</v>
      </c>
      <c r="B55" s="192"/>
      <c r="C55" s="192"/>
      <c r="D55" s="345"/>
      <c r="E55" s="76">
        <f t="shared" si="3"/>
        <v>1059000</v>
      </c>
      <c r="F55" s="89" t="s">
        <v>33</v>
      </c>
      <c r="G55" s="78">
        <v>236410</v>
      </c>
      <c r="H55" s="85">
        <v>0</v>
      </c>
      <c r="I55" s="385">
        <v>190570</v>
      </c>
      <c r="J55" s="425">
        <v>26040</v>
      </c>
      <c r="K55" s="380">
        <f t="shared" si="4"/>
        <v>216610</v>
      </c>
      <c r="L55" s="543" t="s">
        <v>46</v>
      </c>
      <c r="M55" s="546"/>
      <c r="N55" s="107" t="s">
        <v>134</v>
      </c>
      <c r="O55" s="88">
        <v>19800</v>
      </c>
      <c r="P55" s="85">
        <v>0</v>
      </c>
      <c r="Q55" s="349"/>
      <c r="R55" s="71"/>
    </row>
    <row r="56" spans="1:19" ht="22.5" customHeight="1">
      <c r="A56" s="111">
        <v>1966000</v>
      </c>
      <c r="B56" s="192">
        <v>100000</v>
      </c>
      <c r="C56" s="192">
        <v>50000</v>
      </c>
      <c r="D56" s="345"/>
      <c r="E56" s="76">
        <f t="shared" si="3"/>
        <v>2016000</v>
      </c>
      <c r="F56" s="89" t="s">
        <v>33</v>
      </c>
      <c r="G56" s="78">
        <v>938637</v>
      </c>
      <c r="H56" s="85">
        <v>24</v>
      </c>
      <c r="I56" s="385">
        <v>546307.24</v>
      </c>
      <c r="J56" s="425">
        <v>169129</v>
      </c>
      <c r="K56" s="380">
        <f t="shared" si="4"/>
        <v>715436.24</v>
      </c>
      <c r="L56" s="543" t="s">
        <v>47</v>
      </c>
      <c r="M56" s="546"/>
      <c r="N56" s="107" t="s">
        <v>135</v>
      </c>
      <c r="O56" s="76">
        <v>223201</v>
      </c>
      <c r="P56" s="85">
        <v>0</v>
      </c>
      <c r="Q56" s="349">
        <f>157870+7297+3962</f>
        <v>169129</v>
      </c>
      <c r="R56" s="71"/>
      <c r="S56" s="120" t="s">
        <v>233</v>
      </c>
    </row>
    <row r="57" spans="1:19" ht="22.5" customHeight="1">
      <c r="A57" s="111">
        <v>807600</v>
      </c>
      <c r="B57" s="192"/>
      <c r="C57" s="192"/>
      <c r="D57" s="345"/>
      <c r="E57" s="76">
        <f t="shared" si="3"/>
        <v>807600</v>
      </c>
      <c r="F57" s="89" t="s">
        <v>33</v>
      </c>
      <c r="G57" s="78">
        <v>380011</v>
      </c>
      <c r="H57" s="85">
        <v>55</v>
      </c>
      <c r="I57" s="385">
        <v>205100</v>
      </c>
      <c r="J57" s="425">
        <v>17270</v>
      </c>
      <c r="K57" s="380">
        <f t="shared" si="4"/>
        <v>222370</v>
      </c>
      <c r="L57" s="543" t="s">
        <v>48</v>
      </c>
      <c r="M57" s="546"/>
      <c r="N57" s="107" t="s">
        <v>136</v>
      </c>
      <c r="O57" s="88">
        <v>157641</v>
      </c>
      <c r="P57" s="85">
        <v>55</v>
      </c>
      <c r="Q57" s="349"/>
      <c r="R57" s="71"/>
      <c r="S57" s="147" t="s">
        <v>246</v>
      </c>
    </row>
    <row r="58" spans="1:19" ht="22.5" customHeight="1">
      <c r="A58" s="78">
        <v>336000</v>
      </c>
      <c r="B58" s="192"/>
      <c r="C58" s="192"/>
      <c r="D58" s="345"/>
      <c r="E58" s="76">
        <f t="shared" si="3"/>
        <v>336000</v>
      </c>
      <c r="F58" s="89" t="s">
        <v>33</v>
      </c>
      <c r="G58" s="78">
        <v>190421</v>
      </c>
      <c r="H58" s="85">
        <v>26</v>
      </c>
      <c r="I58" s="385">
        <v>129485.79</v>
      </c>
      <c r="J58" s="425">
        <v>30979.58</v>
      </c>
      <c r="K58" s="380">
        <f t="shared" si="4"/>
        <v>160465.37</v>
      </c>
      <c r="L58" s="543" t="s">
        <v>49</v>
      </c>
      <c r="M58" s="546"/>
      <c r="N58" s="107" t="s">
        <v>137</v>
      </c>
      <c r="O58" s="88">
        <v>29955</v>
      </c>
      <c r="P58" s="85">
        <v>89</v>
      </c>
      <c r="Q58" s="349"/>
      <c r="R58" s="71"/>
      <c r="S58" s="120"/>
    </row>
    <row r="59" spans="1:18" ht="22.5" customHeight="1">
      <c r="A59" s="78">
        <v>549400</v>
      </c>
      <c r="B59" s="192"/>
      <c r="C59" s="192"/>
      <c r="D59" s="345"/>
      <c r="E59" s="76">
        <f t="shared" si="3"/>
        <v>549400</v>
      </c>
      <c r="F59" s="89" t="s">
        <v>33</v>
      </c>
      <c r="G59" s="78">
        <v>354500</v>
      </c>
      <c r="H59" s="85">
        <v>0</v>
      </c>
      <c r="I59" s="385">
        <v>354500</v>
      </c>
      <c r="J59" s="425"/>
      <c r="K59" s="380">
        <f t="shared" si="4"/>
        <v>354500</v>
      </c>
      <c r="L59" s="543" t="s">
        <v>121</v>
      </c>
      <c r="M59" s="546"/>
      <c r="N59" s="107" t="s">
        <v>138</v>
      </c>
      <c r="O59" s="88"/>
      <c r="P59" s="85"/>
      <c r="Q59" s="349"/>
      <c r="R59" s="71"/>
    </row>
    <row r="60" spans="1:18" ht="22.5" customHeight="1">
      <c r="A60" s="111">
        <v>299700</v>
      </c>
      <c r="B60" s="192"/>
      <c r="C60" s="192"/>
      <c r="D60" s="345"/>
      <c r="E60" s="76">
        <f t="shared" si="3"/>
        <v>299700</v>
      </c>
      <c r="F60" s="89" t="s">
        <v>33</v>
      </c>
      <c r="G60" s="78">
        <v>87430</v>
      </c>
      <c r="H60" s="85" t="s">
        <v>34</v>
      </c>
      <c r="I60" s="385">
        <v>77900</v>
      </c>
      <c r="J60" s="425"/>
      <c r="K60" s="380">
        <f t="shared" si="4"/>
        <v>77900</v>
      </c>
      <c r="L60" s="543" t="s">
        <v>50</v>
      </c>
      <c r="M60" s="546"/>
      <c r="N60" s="107" t="s">
        <v>139</v>
      </c>
      <c r="O60" s="96">
        <v>9530</v>
      </c>
      <c r="P60" s="85"/>
      <c r="Q60" s="349"/>
      <c r="R60" s="71"/>
    </row>
    <row r="61" spans="1:18" ht="22.5" customHeight="1">
      <c r="A61" s="111">
        <v>3741300</v>
      </c>
      <c r="B61" s="195"/>
      <c r="C61" s="192"/>
      <c r="D61" s="345"/>
      <c r="E61" s="76">
        <f t="shared" si="3"/>
        <v>3741300</v>
      </c>
      <c r="F61" s="89" t="s">
        <v>33</v>
      </c>
      <c r="G61" s="78">
        <v>279500</v>
      </c>
      <c r="H61" s="85">
        <v>0</v>
      </c>
      <c r="I61" s="385">
        <v>252500</v>
      </c>
      <c r="J61" s="425">
        <v>27000</v>
      </c>
      <c r="K61" s="380">
        <f t="shared" si="4"/>
        <v>279500</v>
      </c>
      <c r="L61" s="543" t="s">
        <v>140</v>
      </c>
      <c r="M61" s="546"/>
      <c r="N61" s="107" t="s">
        <v>141</v>
      </c>
      <c r="O61" s="88"/>
      <c r="P61" s="85"/>
      <c r="Q61" s="349"/>
      <c r="R61" s="71"/>
    </row>
    <row r="62" spans="1:18" ht="22.5" customHeight="1">
      <c r="A62" s="78">
        <v>25000</v>
      </c>
      <c r="B62" s="192"/>
      <c r="C62" s="192"/>
      <c r="D62" s="345"/>
      <c r="E62" s="76">
        <f t="shared" si="3"/>
        <v>25000</v>
      </c>
      <c r="F62" s="89" t="s">
        <v>33</v>
      </c>
      <c r="G62" s="78"/>
      <c r="H62" s="85"/>
      <c r="I62" s="385"/>
      <c r="J62" s="425"/>
      <c r="K62" s="380"/>
      <c r="L62" s="543" t="s">
        <v>142</v>
      </c>
      <c r="M62" s="546"/>
      <c r="N62" s="107" t="s">
        <v>143</v>
      </c>
      <c r="O62" s="88"/>
      <c r="P62" s="85"/>
      <c r="Q62" s="349"/>
      <c r="R62" s="71"/>
    </row>
    <row r="63" spans="1:22" s="149" customFormat="1" ht="22.5" customHeight="1" thickBot="1">
      <c r="A63" s="78">
        <v>15469000</v>
      </c>
      <c r="B63" s="193">
        <f>SUM(B52:B62)</f>
        <v>154000</v>
      </c>
      <c r="C63" s="193">
        <f>SUM(C52:C62)</f>
        <v>154000</v>
      </c>
      <c r="D63" s="346"/>
      <c r="E63" s="348">
        <f>SUM(E52:E62)</f>
        <v>15469000</v>
      </c>
      <c r="F63" s="183">
        <f>MOD(SUM(F52:F62),100)</f>
        <v>0</v>
      </c>
      <c r="G63" s="184">
        <v>5939274</v>
      </c>
      <c r="H63" s="179">
        <v>86</v>
      </c>
      <c r="I63" s="417">
        <v>4198640.8</v>
      </c>
      <c r="J63" s="418">
        <f>SUM(J52:J62)</f>
        <v>782621.62</v>
      </c>
      <c r="K63" s="418">
        <f>I63+J63</f>
        <v>4981262.42</v>
      </c>
      <c r="L63" s="111"/>
      <c r="M63" s="185"/>
      <c r="N63" s="186"/>
      <c r="O63" s="178">
        <f>INT(SUM(O52:O62)+SUM(P52:P62)/100)</f>
        <v>958012</v>
      </c>
      <c r="P63" s="179">
        <f>MOD(SUM(P52:P62),100)</f>
        <v>44</v>
      </c>
      <c r="Q63" s="350"/>
      <c r="R63" s="119"/>
      <c r="S63" s="120"/>
      <c r="U63" s="457"/>
      <c r="V63" s="457"/>
    </row>
    <row r="64" spans="5:18" ht="22.5" customHeight="1" thickTop="1">
      <c r="E64" s="78"/>
      <c r="F64" s="78"/>
      <c r="G64" s="88"/>
      <c r="H64" s="85"/>
      <c r="I64" s="385">
        <v>0</v>
      </c>
      <c r="J64" s="425"/>
      <c r="K64" s="380">
        <f>I64+J64</f>
        <v>0</v>
      </c>
      <c r="L64" s="543"/>
      <c r="M64" s="546"/>
      <c r="N64" s="107"/>
      <c r="O64" s="88"/>
      <c r="P64" s="85"/>
      <c r="Q64" s="349"/>
      <c r="R64" s="71"/>
    </row>
    <row r="65" spans="5:19" ht="22.5" customHeight="1">
      <c r="E65" s="78"/>
      <c r="F65" s="78"/>
      <c r="G65" s="76">
        <v>67400</v>
      </c>
      <c r="H65" s="85">
        <v>72</v>
      </c>
      <c r="I65" s="385">
        <v>57928.92</v>
      </c>
      <c r="J65" s="425">
        <v>1898.89</v>
      </c>
      <c r="K65" s="380">
        <f>I65+J65</f>
        <v>59827.81</v>
      </c>
      <c r="L65" s="543" t="s">
        <v>144</v>
      </c>
      <c r="M65" s="546"/>
      <c r="N65" s="107" t="s">
        <v>145</v>
      </c>
      <c r="O65" s="375">
        <v>7572</v>
      </c>
      <c r="P65" s="376">
        <v>91</v>
      </c>
      <c r="Q65" s="349"/>
      <c r="R65" s="71"/>
      <c r="S65" s="113" t="s">
        <v>156</v>
      </c>
    </row>
    <row r="66" spans="2:19" ht="22.5" customHeight="1">
      <c r="B66" s="347"/>
      <c r="E66" s="78"/>
      <c r="F66" s="78"/>
      <c r="G66" s="76">
        <v>185485</v>
      </c>
      <c r="H66" s="85">
        <v>0</v>
      </c>
      <c r="I66" s="385">
        <v>133023</v>
      </c>
      <c r="J66" s="425">
        <v>7662</v>
      </c>
      <c r="K66" s="380">
        <f>I66+J66</f>
        <v>140685</v>
      </c>
      <c r="L66" s="543" t="s">
        <v>122</v>
      </c>
      <c r="M66" s="546"/>
      <c r="N66" s="107" t="s">
        <v>123</v>
      </c>
      <c r="O66" s="414">
        <v>44800</v>
      </c>
      <c r="P66" s="236">
        <v>0</v>
      </c>
      <c r="Q66" s="349"/>
      <c r="R66" s="71"/>
      <c r="S66" s="147" t="s">
        <v>235</v>
      </c>
    </row>
    <row r="67" spans="5:19" ht="22.5" customHeight="1">
      <c r="E67" s="78"/>
      <c r="F67" s="78"/>
      <c r="G67" s="76">
        <v>2355100</v>
      </c>
      <c r="H67" s="85">
        <v>0</v>
      </c>
      <c r="I67" s="385">
        <v>1188200</v>
      </c>
      <c r="J67" s="425">
        <v>584800</v>
      </c>
      <c r="K67" s="380">
        <f>I67+J67</f>
        <v>1773000</v>
      </c>
      <c r="L67" s="105" t="s">
        <v>124</v>
      </c>
      <c r="M67" s="73"/>
      <c r="N67" s="107" t="s">
        <v>125</v>
      </c>
      <c r="O67" s="88">
        <v>582100</v>
      </c>
      <c r="P67" s="85">
        <v>0</v>
      </c>
      <c r="Q67" s="349"/>
      <c r="R67" s="71"/>
      <c r="S67" s="113" t="s">
        <v>158</v>
      </c>
    </row>
    <row r="68" spans="5:18" ht="22.5" customHeight="1">
      <c r="E68" s="78"/>
      <c r="F68" s="78"/>
      <c r="G68" s="76">
        <v>30</v>
      </c>
      <c r="H68" s="85">
        <v>26</v>
      </c>
      <c r="I68" s="385">
        <v>30.26</v>
      </c>
      <c r="J68" s="425"/>
      <c r="K68" s="380">
        <v>30.26</v>
      </c>
      <c r="L68" s="105" t="s">
        <v>244</v>
      </c>
      <c r="M68" s="73"/>
      <c r="N68" s="107" t="s">
        <v>271</v>
      </c>
      <c r="O68" s="415"/>
      <c r="P68" s="416"/>
      <c r="Q68" s="349"/>
      <c r="R68" s="71"/>
    </row>
    <row r="69" spans="5:18" ht="22.5" customHeight="1">
      <c r="E69" s="78"/>
      <c r="F69" s="78"/>
      <c r="G69" s="76">
        <v>174000</v>
      </c>
      <c r="H69" s="85">
        <v>0</v>
      </c>
      <c r="I69" s="385">
        <v>174000</v>
      </c>
      <c r="J69" s="425"/>
      <c r="K69" s="380">
        <f aca="true" t="shared" si="5" ref="K69:K75">I69+J69</f>
        <v>174000</v>
      </c>
      <c r="L69" s="105" t="s">
        <v>146</v>
      </c>
      <c r="M69" s="73"/>
      <c r="N69" s="107" t="s">
        <v>147</v>
      </c>
      <c r="O69" s="76"/>
      <c r="P69" s="85"/>
      <c r="Q69" s="349"/>
      <c r="R69" s="71"/>
    </row>
    <row r="70" spans="5:19" ht="22.5" customHeight="1">
      <c r="E70" s="78"/>
      <c r="F70" s="78"/>
      <c r="G70" s="76">
        <v>746225</v>
      </c>
      <c r="H70" s="85">
        <v>0</v>
      </c>
      <c r="I70" s="385">
        <v>746225</v>
      </c>
      <c r="J70" s="425"/>
      <c r="K70" s="380">
        <f t="shared" si="5"/>
        <v>746225</v>
      </c>
      <c r="L70" s="543" t="s">
        <v>148</v>
      </c>
      <c r="M70" s="546"/>
      <c r="N70" s="107" t="s">
        <v>149</v>
      </c>
      <c r="O70" s="88"/>
      <c r="P70" s="85"/>
      <c r="Q70" s="349"/>
      <c r="R70" s="71"/>
      <c r="S70" s="113" t="s">
        <v>157</v>
      </c>
    </row>
    <row r="71" spans="5:19" ht="22.5" customHeight="1">
      <c r="E71" s="78"/>
      <c r="F71" s="78"/>
      <c r="G71" s="76">
        <v>6294199</v>
      </c>
      <c r="H71" s="85">
        <v>0</v>
      </c>
      <c r="I71" s="385">
        <v>3932399</v>
      </c>
      <c r="J71" s="425">
        <v>584800</v>
      </c>
      <c r="K71" s="380">
        <f t="shared" si="5"/>
        <v>4517199</v>
      </c>
      <c r="L71" s="543" t="s">
        <v>53</v>
      </c>
      <c r="M71" s="543"/>
      <c r="N71" s="107" t="s">
        <v>126</v>
      </c>
      <c r="O71" s="76">
        <v>1777000</v>
      </c>
      <c r="P71" s="85">
        <v>0</v>
      </c>
      <c r="Q71" s="349"/>
      <c r="R71" s="71"/>
      <c r="S71" s="113" t="s">
        <v>158</v>
      </c>
    </row>
    <row r="72" spans="5:19" ht="22.5" customHeight="1">
      <c r="E72" s="78"/>
      <c r="F72" s="78"/>
      <c r="G72" s="76">
        <v>1465445</v>
      </c>
      <c r="H72" s="85">
        <v>0</v>
      </c>
      <c r="I72" s="385">
        <v>1292445</v>
      </c>
      <c r="J72" s="425"/>
      <c r="K72" s="380">
        <f t="shared" si="5"/>
        <v>1292445</v>
      </c>
      <c r="L72" s="105" t="s">
        <v>150</v>
      </c>
      <c r="M72" s="105"/>
      <c r="N72" s="108" t="s">
        <v>127</v>
      </c>
      <c r="O72" s="88">
        <v>173000</v>
      </c>
      <c r="P72" s="85">
        <v>0</v>
      </c>
      <c r="Q72" s="349"/>
      <c r="R72" s="71"/>
      <c r="S72" s="113" t="s">
        <v>158</v>
      </c>
    </row>
    <row r="73" spans="5:18" ht="22.5" customHeight="1">
      <c r="E73" s="78"/>
      <c r="F73" s="78"/>
      <c r="G73" s="76"/>
      <c r="H73" s="85"/>
      <c r="I73" s="385">
        <v>0</v>
      </c>
      <c r="J73" s="425"/>
      <c r="K73" s="380">
        <f t="shared" si="5"/>
        <v>0</v>
      </c>
      <c r="L73" s="543"/>
      <c r="M73" s="543"/>
      <c r="N73" s="122"/>
      <c r="O73" s="109"/>
      <c r="P73" s="85"/>
      <c r="Q73" s="349"/>
      <c r="R73" s="71"/>
    </row>
    <row r="74" spans="5:18" ht="22.5" customHeight="1">
      <c r="E74" s="78"/>
      <c r="F74" s="78"/>
      <c r="G74" s="121">
        <f>INT(SUM(G65:G73)+SUM(H65:H73)/100)</f>
        <v>11287884</v>
      </c>
      <c r="H74" s="99">
        <f>MOD(SUM(H64:H73),100)</f>
        <v>98</v>
      </c>
      <c r="I74" s="417">
        <v>7524251.180000001</v>
      </c>
      <c r="J74" s="418">
        <f>SUM(J65:J73)</f>
        <v>1179160.8900000001</v>
      </c>
      <c r="K74" s="418">
        <f t="shared" si="5"/>
        <v>8703412.07</v>
      </c>
      <c r="L74" s="94"/>
      <c r="M74" s="78"/>
      <c r="N74" s="95"/>
      <c r="O74" s="382">
        <f>INT(SUM(O65:O73)+SUM(P65:P73)/100)</f>
        <v>2584472</v>
      </c>
      <c r="P74" s="99">
        <f>MOD(SUM(P64:P73),100)</f>
        <v>91</v>
      </c>
      <c r="Q74" s="349"/>
      <c r="R74" s="71"/>
    </row>
    <row r="75" spans="1:22" s="149" customFormat="1" ht="22.5" customHeight="1">
      <c r="A75" s="190"/>
      <c r="B75" s="190"/>
      <c r="C75" s="190"/>
      <c r="D75" s="190"/>
      <c r="E75" s="111"/>
      <c r="F75" s="182"/>
      <c r="G75" s="435">
        <f>INT(SUM(G63+G74)+SUM(H63+H74)/100)</f>
        <v>17227159</v>
      </c>
      <c r="H75" s="436">
        <f>MOD(SUM(H63,H74),100)</f>
        <v>84</v>
      </c>
      <c r="I75" s="437">
        <v>11722891.98</v>
      </c>
      <c r="J75" s="454">
        <f>J63+J74</f>
        <v>1961782.5100000002</v>
      </c>
      <c r="K75" s="434">
        <f t="shared" si="5"/>
        <v>13684674.49</v>
      </c>
      <c r="L75" s="544" t="s">
        <v>151</v>
      </c>
      <c r="M75" s="544"/>
      <c r="N75" s="545"/>
      <c r="O75" s="299">
        <f>INT(SUM(O63+O74)+SUM(P63+P74)/100)</f>
        <v>3542485</v>
      </c>
      <c r="P75" s="298">
        <f>MOD(SUM(P63+P74),100)</f>
        <v>35</v>
      </c>
      <c r="Q75" s="354">
        <f>782621.62+1179160.89</f>
        <v>1961782.5099999998</v>
      </c>
      <c r="R75" s="119" t="s">
        <v>160</v>
      </c>
      <c r="S75" s="120"/>
      <c r="U75" s="457"/>
      <c r="V75" s="457"/>
    </row>
    <row r="76" spans="5:18" ht="22.5" customHeight="1">
      <c r="E76" s="78"/>
      <c r="F76" s="86"/>
      <c r="G76" s="118">
        <v>5087779</v>
      </c>
      <c r="H76" s="388">
        <v>40</v>
      </c>
      <c r="I76" s="385"/>
      <c r="J76" s="425"/>
      <c r="K76" s="380"/>
      <c r="L76" s="541" t="s">
        <v>152</v>
      </c>
      <c r="M76" s="541"/>
      <c r="N76" s="542"/>
      <c r="O76" s="76">
        <v>1440846</v>
      </c>
      <c r="P76" s="85">
        <v>17</v>
      </c>
      <c r="Q76" s="349">
        <f>Q41-Q75</f>
        <v>4214078.510000001</v>
      </c>
      <c r="R76" s="71" t="s">
        <v>237</v>
      </c>
    </row>
    <row r="77" spans="5:18" ht="22.5" customHeight="1">
      <c r="E77" s="78"/>
      <c r="F77" s="78"/>
      <c r="G77" s="110"/>
      <c r="H77" s="389"/>
      <c r="I77" s="387"/>
      <c r="J77" s="428"/>
      <c r="K77" s="380"/>
      <c r="L77" s="541" t="s">
        <v>153</v>
      </c>
      <c r="M77" s="541"/>
      <c r="N77" s="542"/>
      <c r="O77" s="76"/>
      <c r="P77" s="85"/>
      <c r="Q77" s="349"/>
      <c r="R77" s="71" t="s">
        <v>238</v>
      </c>
    </row>
    <row r="78" spans="5:17" ht="22.5" customHeight="1">
      <c r="E78" s="78"/>
      <c r="F78" s="86"/>
      <c r="G78" s="406"/>
      <c r="H78" s="206"/>
      <c r="I78" s="419"/>
      <c r="J78" s="425"/>
      <c r="K78" s="425"/>
      <c r="L78" s="541" t="s">
        <v>154</v>
      </c>
      <c r="M78" s="541"/>
      <c r="N78" s="542"/>
      <c r="O78" s="181"/>
      <c r="P78" s="180"/>
      <c r="Q78" s="349"/>
    </row>
    <row r="79" spans="5:18" ht="22.5" customHeight="1" thickBot="1">
      <c r="E79" s="407"/>
      <c r="F79" s="78"/>
      <c r="G79" s="408">
        <v>17873386</v>
      </c>
      <c r="H79" s="179">
        <v>86</v>
      </c>
      <c r="I79" s="386"/>
      <c r="J79" s="426"/>
      <c r="K79" s="426">
        <f>K10+K41-K75</f>
        <v>16432540.69</v>
      </c>
      <c r="L79" s="541" t="s">
        <v>155</v>
      </c>
      <c r="M79" s="541"/>
      <c r="N79" s="542"/>
      <c r="O79" s="178">
        <v>17873386</v>
      </c>
      <c r="P79" s="179">
        <v>86</v>
      </c>
      <c r="Q79" s="349">
        <f>Q10+Q41-Q75</f>
        <v>16432540.69</v>
      </c>
      <c r="R79" s="71" t="s">
        <v>236</v>
      </c>
    </row>
    <row r="80" spans="5:18" ht="13.5" customHeight="1" thickTop="1">
      <c r="E80" s="94"/>
      <c r="F80" s="94"/>
      <c r="G80" s="78"/>
      <c r="H80" s="207"/>
      <c r="I80" s="309"/>
      <c r="J80" s="424"/>
      <c r="K80" s="314"/>
      <c r="L80" s="100"/>
      <c r="M80" s="100"/>
      <c r="N80" s="100"/>
      <c r="O80" s="78"/>
      <c r="P80" s="207"/>
      <c r="Q80" s="349"/>
      <c r="R80" s="71"/>
    </row>
    <row r="81" spans="5:18" ht="21.75" customHeight="1">
      <c r="E81" s="94"/>
      <c r="F81" s="94"/>
      <c r="G81" s="78"/>
      <c r="H81" s="207"/>
      <c r="I81" s="309"/>
      <c r="J81" s="424"/>
      <c r="K81" s="314"/>
      <c r="L81" s="100"/>
      <c r="M81" s="100"/>
      <c r="N81" s="100"/>
      <c r="O81" s="78"/>
      <c r="P81" s="207"/>
      <c r="Q81" s="349"/>
      <c r="R81" s="71"/>
    </row>
    <row r="82" spans="5:19" ht="24.75" customHeight="1">
      <c r="E82" s="337" t="s">
        <v>159</v>
      </c>
      <c r="F82" s="337"/>
      <c r="G82" s="337"/>
      <c r="H82" s="337"/>
      <c r="I82" s="337"/>
      <c r="J82" s="429"/>
      <c r="K82" s="337"/>
      <c r="L82" s="337"/>
      <c r="M82" s="337"/>
      <c r="N82" s="337"/>
      <c r="O82" s="337"/>
      <c r="P82" s="337"/>
      <c r="Q82" s="561" t="s">
        <v>318</v>
      </c>
      <c r="R82" s="561"/>
      <c r="S82" s="561"/>
    </row>
    <row r="83" spans="5:19" ht="24.75" customHeight="1">
      <c r="E83" s="337" t="s">
        <v>293</v>
      </c>
      <c r="F83" s="337"/>
      <c r="G83" s="337"/>
      <c r="H83" s="337"/>
      <c r="I83" s="337"/>
      <c r="J83" s="429"/>
      <c r="K83" s="337"/>
      <c r="L83" s="337"/>
      <c r="M83" s="337"/>
      <c r="N83" s="337"/>
      <c r="O83" s="337"/>
      <c r="P83" s="337"/>
      <c r="Q83" s="562">
        <f>11666657.85+551804.33</f>
        <v>12218462.18</v>
      </c>
      <c r="R83" s="562"/>
      <c r="S83" s="562"/>
    </row>
    <row r="84" spans="5:17" ht="24.75" customHeight="1">
      <c r="E84" s="337" t="s">
        <v>292</v>
      </c>
      <c r="F84" s="338"/>
      <c r="G84" s="338"/>
      <c r="H84" s="338"/>
      <c r="I84" s="338"/>
      <c r="J84" s="430"/>
      <c r="K84" s="338"/>
      <c r="L84" s="338"/>
      <c r="M84" s="338"/>
      <c r="N84" s="338"/>
      <c r="O84" s="338"/>
      <c r="P84" s="338"/>
      <c r="Q84" s="305"/>
    </row>
    <row r="85" spans="9:17" ht="21" customHeight="1">
      <c r="I85" s="431"/>
      <c r="K85" s="431"/>
      <c r="M85" s="491" t="s">
        <v>291</v>
      </c>
      <c r="N85" s="563"/>
      <c r="O85" s="563"/>
      <c r="P85" s="563"/>
      <c r="Q85" s="350"/>
    </row>
    <row r="86" spans="9:17" ht="21" customHeight="1">
      <c r="I86" s="431"/>
      <c r="K86" s="431"/>
      <c r="Q86" s="349"/>
    </row>
    <row r="87" spans="9:17" ht="21" customHeight="1">
      <c r="I87" s="431"/>
      <c r="K87" s="431"/>
      <c r="Q87" s="355"/>
    </row>
    <row r="88" spans="9:17" ht="21" customHeight="1">
      <c r="I88" s="431"/>
      <c r="K88" s="431"/>
      <c r="Q88" s="355"/>
    </row>
    <row r="89" spans="9:17" ht="21" customHeight="1">
      <c r="I89" s="431"/>
      <c r="K89" s="431"/>
      <c r="Q89" s="356"/>
    </row>
    <row r="90" spans="9:17" ht="21" customHeight="1">
      <c r="I90" s="431"/>
      <c r="K90" s="431"/>
      <c r="Q90" s="357"/>
    </row>
    <row r="91" spans="9:11" ht="21" customHeight="1">
      <c r="I91" s="431"/>
      <c r="K91" s="431"/>
    </row>
    <row r="92" spans="9:11" ht="21" customHeight="1">
      <c r="I92" s="431"/>
      <c r="K92" s="431"/>
    </row>
    <row r="93" spans="9:11" ht="21" customHeight="1">
      <c r="I93" s="431"/>
      <c r="K93" s="431"/>
    </row>
    <row r="94" spans="9:11" ht="21" customHeight="1">
      <c r="I94" s="431"/>
      <c r="K94" s="431"/>
    </row>
    <row r="95" spans="9:11" ht="21" customHeight="1">
      <c r="I95" s="431"/>
      <c r="K95" s="431"/>
    </row>
    <row r="96" spans="9:11" ht="21" customHeight="1">
      <c r="I96" s="431"/>
      <c r="K96" s="431"/>
    </row>
    <row r="97" spans="9:11" ht="21" customHeight="1">
      <c r="I97" s="431"/>
      <c r="K97" s="431"/>
    </row>
    <row r="98" spans="9:11" ht="21" customHeight="1">
      <c r="I98" s="431"/>
      <c r="K98" s="431"/>
    </row>
    <row r="99" spans="9:11" ht="21" customHeight="1">
      <c r="I99" s="431"/>
      <c r="K99" s="431"/>
    </row>
    <row r="100" spans="9:11" ht="21" customHeight="1">
      <c r="I100" s="431"/>
      <c r="K100" s="431"/>
    </row>
    <row r="101" spans="9:11" ht="21" customHeight="1">
      <c r="I101" s="431"/>
      <c r="K101" s="431"/>
    </row>
    <row r="102" spans="9:11" ht="21" customHeight="1">
      <c r="I102" s="431"/>
      <c r="K102" s="431"/>
    </row>
    <row r="103" spans="9:11" ht="21" customHeight="1">
      <c r="I103" s="431"/>
      <c r="K103" s="431"/>
    </row>
    <row r="104" spans="9:11" ht="21" customHeight="1">
      <c r="I104" s="431"/>
      <c r="K104" s="431"/>
    </row>
    <row r="105" spans="9:11" ht="21" customHeight="1">
      <c r="I105" s="431"/>
      <c r="K105" s="431"/>
    </row>
    <row r="106" spans="9:11" ht="12.75">
      <c r="I106" s="431"/>
      <c r="K106" s="431"/>
    </row>
    <row r="107" spans="9:11" ht="12.75">
      <c r="I107" s="431"/>
      <c r="K107" s="431"/>
    </row>
    <row r="108" spans="9:11" ht="12.75">
      <c r="I108" s="431"/>
      <c r="K108" s="431"/>
    </row>
    <row r="109" spans="9:11" ht="12.75">
      <c r="I109" s="431"/>
      <c r="K109" s="431"/>
    </row>
    <row r="110" spans="9:11" ht="12.75">
      <c r="I110" s="431"/>
      <c r="K110" s="431"/>
    </row>
    <row r="111" spans="9:11" ht="12.75">
      <c r="I111" s="431"/>
      <c r="K111" s="431"/>
    </row>
    <row r="112" spans="9:11" ht="12.75">
      <c r="I112" s="431"/>
      <c r="K112" s="431"/>
    </row>
    <row r="113" spans="9:11" ht="12.75">
      <c r="I113" s="431"/>
      <c r="K113" s="431"/>
    </row>
    <row r="114" spans="9:11" ht="12.75">
      <c r="I114" s="431"/>
      <c r="K114" s="431"/>
    </row>
    <row r="115" spans="9:11" ht="12.75">
      <c r="I115" s="431"/>
      <c r="K115" s="431"/>
    </row>
    <row r="116" spans="9:11" ht="12.75">
      <c r="I116" s="431"/>
      <c r="K116" s="431"/>
    </row>
    <row r="117" spans="9:11" ht="12.75">
      <c r="I117" s="431"/>
      <c r="K117" s="431"/>
    </row>
    <row r="118" spans="9:11" ht="12.75">
      <c r="I118" s="431"/>
      <c r="K118" s="431"/>
    </row>
    <row r="119" spans="9:11" ht="12.75">
      <c r="I119" s="431"/>
      <c r="K119" s="431"/>
    </row>
    <row r="120" spans="9:11" ht="12.75">
      <c r="I120" s="431"/>
      <c r="K120" s="431"/>
    </row>
    <row r="121" spans="9:11" ht="12.75">
      <c r="I121" s="431"/>
      <c r="K121" s="431"/>
    </row>
    <row r="122" spans="9:11" ht="12.75">
      <c r="I122" s="431"/>
      <c r="K122" s="431"/>
    </row>
    <row r="123" spans="9:11" ht="12.75">
      <c r="I123" s="431"/>
      <c r="K123" s="431"/>
    </row>
    <row r="124" spans="9:11" ht="12.75">
      <c r="I124" s="431"/>
      <c r="K124" s="431"/>
    </row>
    <row r="125" spans="9:11" ht="12.75">
      <c r="I125" s="431"/>
      <c r="K125" s="431"/>
    </row>
    <row r="126" spans="9:11" ht="12.75">
      <c r="I126" s="431"/>
      <c r="K126" s="431"/>
    </row>
    <row r="127" spans="9:11" ht="12.75">
      <c r="I127" s="431"/>
      <c r="K127" s="431"/>
    </row>
    <row r="128" spans="9:11" ht="12.75">
      <c r="I128" s="431"/>
      <c r="K128" s="431"/>
    </row>
    <row r="129" spans="9:11" ht="12.75">
      <c r="I129" s="431"/>
      <c r="K129" s="431"/>
    </row>
    <row r="130" spans="9:11" ht="12.75">
      <c r="I130" s="431"/>
      <c r="K130" s="431"/>
    </row>
    <row r="131" spans="9:11" ht="12.75">
      <c r="I131" s="431"/>
      <c r="K131" s="431"/>
    </row>
    <row r="132" spans="9:11" ht="12.75">
      <c r="I132" s="431"/>
      <c r="K132" s="431"/>
    </row>
    <row r="133" spans="9:11" ht="12.75">
      <c r="I133" s="431"/>
      <c r="K133" s="431"/>
    </row>
    <row r="134" spans="9:11" ht="12.75">
      <c r="I134" s="431"/>
      <c r="K134" s="431"/>
    </row>
    <row r="135" spans="9:11" ht="12.75">
      <c r="I135" s="431"/>
      <c r="K135" s="431"/>
    </row>
    <row r="136" spans="9:11" ht="12.75">
      <c r="I136" s="431"/>
      <c r="K136" s="431"/>
    </row>
    <row r="137" spans="9:11" ht="12.75">
      <c r="I137" s="431"/>
      <c r="K137" s="431"/>
    </row>
    <row r="138" spans="9:11" ht="12.75">
      <c r="I138" s="431"/>
      <c r="K138" s="431"/>
    </row>
    <row r="139" spans="9:11" ht="12.75">
      <c r="I139" s="431"/>
      <c r="K139" s="431"/>
    </row>
    <row r="140" spans="9:11" ht="12.75">
      <c r="I140" s="431"/>
      <c r="K140" s="431"/>
    </row>
    <row r="141" spans="9:11" ht="12.75">
      <c r="I141" s="431"/>
      <c r="K141" s="431"/>
    </row>
    <row r="142" spans="9:11" ht="12.75">
      <c r="I142" s="431"/>
      <c r="K142" s="431"/>
    </row>
    <row r="143" spans="9:11" ht="12.75">
      <c r="I143" s="431"/>
      <c r="K143" s="431"/>
    </row>
    <row r="144" spans="9:11" ht="12.75">
      <c r="I144" s="431"/>
      <c r="K144" s="431"/>
    </row>
    <row r="145" spans="9:11" ht="12.75">
      <c r="I145" s="431"/>
      <c r="K145" s="431"/>
    </row>
    <row r="146" spans="9:11" ht="12.75">
      <c r="I146" s="431"/>
      <c r="K146" s="431"/>
    </row>
    <row r="147" spans="9:11" ht="12.75">
      <c r="I147" s="431"/>
      <c r="K147" s="431"/>
    </row>
    <row r="148" spans="9:11" ht="12.75">
      <c r="I148" s="431"/>
      <c r="K148" s="431"/>
    </row>
    <row r="149" spans="9:11" ht="12.75">
      <c r="I149" s="431"/>
      <c r="K149" s="431"/>
    </row>
    <row r="150" spans="9:11" ht="12.75">
      <c r="I150" s="431"/>
      <c r="K150" s="431"/>
    </row>
    <row r="151" spans="9:11" ht="12.75">
      <c r="I151" s="431"/>
      <c r="K151" s="431"/>
    </row>
    <row r="152" spans="9:11" ht="12.75">
      <c r="I152" s="431"/>
      <c r="K152" s="431"/>
    </row>
    <row r="153" spans="9:11" ht="12.75">
      <c r="I153" s="431"/>
      <c r="K153" s="431"/>
    </row>
    <row r="154" spans="9:11" ht="12.75">
      <c r="I154" s="431"/>
      <c r="K154" s="431"/>
    </row>
    <row r="155" spans="9:11" ht="12.75">
      <c r="I155" s="431"/>
      <c r="K155" s="431"/>
    </row>
    <row r="156" spans="9:11" ht="12.75">
      <c r="I156" s="431"/>
      <c r="K156" s="431"/>
    </row>
    <row r="157" spans="9:11" ht="12.75">
      <c r="I157" s="431"/>
      <c r="K157" s="431"/>
    </row>
    <row r="158" spans="9:11" ht="12.75">
      <c r="I158" s="431"/>
      <c r="K158" s="431"/>
    </row>
    <row r="159" spans="9:11" ht="12.75">
      <c r="I159" s="431"/>
      <c r="K159" s="431"/>
    </row>
  </sheetData>
  <mergeCells count="59">
    <mergeCell ref="O8:P8"/>
    <mergeCell ref="E2:P2"/>
    <mergeCell ref="E3:P3"/>
    <mergeCell ref="E5:P5"/>
    <mergeCell ref="E7:H7"/>
    <mergeCell ref="L7:M7"/>
    <mergeCell ref="O7:P7"/>
    <mergeCell ref="E8:F8"/>
    <mergeCell ref="G8:H8"/>
    <mergeCell ref="L8:M8"/>
    <mergeCell ref="O9:P9"/>
    <mergeCell ref="Q82:S82"/>
    <mergeCell ref="Q83:S83"/>
    <mergeCell ref="M85:P85"/>
    <mergeCell ref="L22:M22"/>
    <mergeCell ref="L25:M25"/>
    <mergeCell ref="L26:M26"/>
    <mergeCell ref="L24:M24"/>
    <mergeCell ref="L36:M36"/>
    <mergeCell ref="L41:M41"/>
    <mergeCell ref="E9:F9"/>
    <mergeCell ref="G9:H9"/>
    <mergeCell ref="L9:M9"/>
    <mergeCell ref="L23:M23"/>
    <mergeCell ref="E48:H48"/>
    <mergeCell ref="L48:M48"/>
    <mergeCell ref="L38:M38"/>
    <mergeCell ref="O48:P48"/>
    <mergeCell ref="E49:F49"/>
    <mergeCell ref="G49:H49"/>
    <mergeCell ref="L49:M49"/>
    <mergeCell ref="O49:P49"/>
    <mergeCell ref="E50:F50"/>
    <mergeCell ref="G50:H50"/>
    <mergeCell ref="L50:M50"/>
    <mergeCell ref="O50:P50"/>
    <mergeCell ref="L52:M52"/>
    <mergeCell ref="L53:M53"/>
    <mergeCell ref="L54:M54"/>
    <mergeCell ref="L55:M55"/>
    <mergeCell ref="L56:M56"/>
    <mergeCell ref="L57:M57"/>
    <mergeCell ref="L58:M58"/>
    <mergeCell ref="L59:M59"/>
    <mergeCell ref="L71:M71"/>
    <mergeCell ref="L60:M60"/>
    <mergeCell ref="L61:M61"/>
    <mergeCell ref="L62:M62"/>
    <mergeCell ref="L64:M64"/>
    <mergeCell ref="R20:S20"/>
    <mergeCell ref="L78:N78"/>
    <mergeCell ref="L79:N79"/>
    <mergeCell ref="L73:M73"/>
    <mergeCell ref="L75:N75"/>
    <mergeCell ref="L76:N76"/>
    <mergeCell ref="L77:N77"/>
    <mergeCell ref="L65:M65"/>
    <mergeCell ref="L66:M66"/>
    <mergeCell ref="L70:M70"/>
  </mergeCells>
  <printOptions/>
  <pageMargins left="0.33" right="0.11" top="0.16" bottom="0.3" header="0.16" footer="0.2"/>
  <pageSetup horizontalDpi="600" verticalDpi="600" orientation="portrait" paperSize="9" scale="95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K33" sqref="K33"/>
    </sheetView>
  </sheetViews>
  <sheetFormatPr defaultColWidth="9.140625" defaultRowHeight="12.75"/>
  <cols>
    <col min="1" max="1" width="3.28125" style="0" customWidth="1"/>
    <col min="2" max="2" width="23.421875" style="0" customWidth="1"/>
    <col min="3" max="3" width="22.140625" style="0" customWidth="1"/>
    <col min="4" max="4" width="22.00390625" style="0" customWidth="1"/>
    <col min="5" max="5" width="20.421875" style="0" customWidth="1"/>
    <col min="6" max="6" width="11.28125" style="0" customWidth="1"/>
    <col min="7" max="7" width="16.8515625" style="90" customWidth="1"/>
    <col min="8" max="8" width="18.8515625" style="0" customWidth="1"/>
    <col min="11" max="11" width="17.00390625" style="0" customWidth="1"/>
  </cols>
  <sheetData>
    <row r="1" spans="2:7" ht="26.25">
      <c r="B1" s="125" t="s">
        <v>0</v>
      </c>
      <c r="C1" s="126"/>
      <c r="D1" s="127" t="s">
        <v>162</v>
      </c>
      <c r="F1" s="127"/>
      <c r="G1" s="300"/>
    </row>
    <row r="2" spans="1:7" ht="23.25">
      <c r="A2" s="128"/>
      <c r="B2" s="129"/>
      <c r="C2" s="126"/>
      <c r="D2" s="129"/>
      <c r="E2" s="129"/>
      <c r="F2" s="129"/>
      <c r="G2" s="301"/>
    </row>
    <row r="3" spans="1:7" ht="29.25">
      <c r="A3" s="130"/>
      <c r="B3" s="575" t="s">
        <v>163</v>
      </c>
      <c r="C3" s="576"/>
      <c r="D3" s="465" t="s">
        <v>164</v>
      </c>
      <c r="E3" s="130"/>
      <c r="F3" s="131"/>
      <c r="G3" s="300"/>
    </row>
    <row r="4" spans="2:7" ht="23.25">
      <c r="B4" s="577" t="s">
        <v>354</v>
      </c>
      <c r="C4" s="577"/>
      <c r="D4" s="577"/>
      <c r="E4" s="132">
        <v>17389027.86</v>
      </c>
      <c r="F4" s="133" t="s">
        <v>114</v>
      </c>
      <c r="G4" s="390" t="s">
        <v>295</v>
      </c>
    </row>
    <row r="5" spans="1:7" ht="23.25">
      <c r="A5" s="128"/>
      <c r="B5" s="134" t="s">
        <v>165</v>
      </c>
      <c r="C5" s="129"/>
      <c r="D5" s="126"/>
      <c r="E5" s="128"/>
      <c r="F5" s="128"/>
      <c r="G5" s="302"/>
    </row>
    <row r="6" spans="1:7" ht="23.25">
      <c r="A6" s="128"/>
      <c r="B6" s="135" t="s">
        <v>166</v>
      </c>
      <c r="C6" s="135" t="s">
        <v>167</v>
      </c>
      <c r="D6" s="136" t="s">
        <v>168</v>
      </c>
      <c r="E6" s="128"/>
      <c r="F6" s="129"/>
      <c r="G6" s="302"/>
    </row>
    <row r="7" spans="1:7" ht="23.25">
      <c r="A7" s="128"/>
      <c r="B7" s="137" t="s">
        <v>169</v>
      </c>
      <c r="C7" s="137" t="s">
        <v>170</v>
      </c>
      <c r="D7" s="138" t="s">
        <v>171</v>
      </c>
      <c r="E7" s="132" t="str">
        <f>+D7</f>
        <v>...........................</v>
      </c>
      <c r="F7" s="133" t="s">
        <v>114</v>
      </c>
      <c r="G7" s="302"/>
    </row>
    <row r="8" spans="1:7" ht="23.25">
      <c r="A8" s="128"/>
      <c r="B8" s="139" t="s">
        <v>172</v>
      </c>
      <c r="C8" s="140"/>
      <c r="D8" s="126"/>
      <c r="E8" s="128"/>
      <c r="F8" s="128"/>
      <c r="G8" s="302"/>
    </row>
    <row r="9" spans="1:7" ht="23.25">
      <c r="A9" s="128"/>
      <c r="B9" s="135" t="s">
        <v>173</v>
      </c>
      <c r="C9" s="135" t="s">
        <v>174</v>
      </c>
      <c r="D9" s="136" t="s">
        <v>168</v>
      </c>
      <c r="E9" s="128"/>
      <c r="F9" s="128"/>
      <c r="G9" s="302"/>
    </row>
    <row r="10" spans="1:7" ht="23.25" customHeight="1">
      <c r="A10" s="128"/>
      <c r="B10" s="358">
        <v>20199</v>
      </c>
      <c r="C10" s="359" t="s">
        <v>175</v>
      </c>
      <c r="D10" s="360">
        <v>1040</v>
      </c>
      <c r="E10" s="361">
        <v>1040</v>
      </c>
      <c r="F10" s="362" t="s">
        <v>114</v>
      </c>
      <c r="G10" s="302"/>
    </row>
    <row r="11" spans="1:7" ht="23.25" customHeight="1">
      <c r="A11" s="128"/>
      <c r="B11" s="358">
        <v>20199</v>
      </c>
      <c r="C11" s="359" t="s">
        <v>176</v>
      </c>
      <c r="D11" s="360">
        <v>350</v>
      </c>
      <c r="E11" s="361">
        <v>350</v>
      </c>
      <c r="F11" s="362" t="s">
        <v>114</v>
      </c>
      <c r="G11" s="302"/>
    </row>
    <row r="12" spans="1:7" ht="23.25" customHeight="1">
      <c r="A12" s="128"/>
      <c r="B12" s="358">
        <v>20199</v>
      </c>
      <c r="C12" s="359" t="s">
        <v>177</v>
      </c>
      <c r="D12" s="360">
        <v>350</v>
      </c>
      <c r="E12" s="361">
        <v>350</v>
      </c>
      <c r="F12" s="362" t="s">
        <v>114</v>
      </c>
      <c r="G12" s="302"/>
    </row>
    <row r="13" spans="1:7" ht="23.25" customHeight="1">
      <c r="A13" s="128"/>
      <c r="B13" s="137">
        <v>20345</v>
      </c>
      <c r="C13" s="141" t="s">
        <v>247</v>
      </c>
      <c r="D13" s="142">
        <v>900</v>
      </c>
      <c r="E13" s="138">
        <v>900</v>
      </c>
      <c r="F13" s="140" t="s">
        <v>114</v>
      </c>
      <c r="G13" s="302"/>
    </row>
    <row r="14" spans="1:7" ht="23.25" customHeight="1">
      <c r="A14" s="128"/>
      <c r="B14" s="137">
        <v>239666</v>
      </c>
      <c r="C14" s="141" t="s">
        <v>358</v>
      </c>
      <c r="D14" s="142">
        <v>2200</v>
      </c>
      <c r="E14" s="138">
        <v>2200</v>
      </c>
      <c r="F14" s="140" t="s">
        <v>114</v>
      </c>
      <c r="G14" s="302"/>
    </row>
    <row r="15" spans="1:7" ht="22.5" customHeight="1">
      <c r="A15" s="128"/>
      <c r="B15" s="137">
        <v>20567</v>
      </c>
      <c r="C15" s="140">
        <v>8502022</v>
      </c>
      <c r="D15" s="142">
        <v>30165.42</v>
      </c>
      <c r="E15" s="138">
        <f aca="true" t="shared" si="0" ref="E15:E28">D15</f>
        <v>30165.42</v>
      </c>
      <c r="F15" s="140" t="s">
        <v>114</v>
      </c>
      <c r="G15" s="302"/>
    </row>
    <row r="16" spans="1:7" ht="22.5" customHeight="1">
      <c r="A16" s="128"/>
      <c r="B16" s="137">
        <v>239713</v>
      </c>
      <c r="C16" s="140">
        <v>8502027</v>
      </c>
      <c r="D16" s="142">
        <v>1195</v>
      </c>
      <c r="E16" s="138">
        <f t="shared" si="0"/>
        <v>1195</v>
      </c>
      <c r="F16" s="140" t="s">
        <v>114</v>
      </c>
      <c r="G16" s="302"/>
    </row>
    <row r="17" spans="1:7" ht="22.5" customHeight="1">
      <c r="A17" s="128"/>
      <c r="B17" s="137">
        <v>239715</v>
      </c>
      <c r="C17" s="140">
        <v>8502032</v>
      </c>
      <c r="D17" s="142">
        <v>2555</v>
      </c>
      <c r="E17" s="138">
        <f t="shared" si="0"/>
        <v>2555</v>
      </c>
      <c r="F17" s="140" t="s">
        <v>114</v>
      </c>
      <c r="G17" s="302"/>
    </row>
    <row r="18" spans="1:7" ht="22.5" customHeight="1">
      <c r="A18" s="128"/>
      <c r="B18" s="137">
        <v>239715</v>
      </c>
      <c r="C18" s="140">
        <v>8502035</v>
      </c>
      <c r="D18" s="142">
        <v>3600</v>
      </c>
      <c r="E18" s="138">
        <f t="shared" si="0"/>
        <v>3600</v>
      </c>
      <c r="F18" s="140" t="s">
        <v>114</v>
      </c>
      <c r="G18" s="302"/>
    </row>
    <row r="19" spans="1:7" ht="22.5" customHeight="1">
      <c r="A19" s="128"/>
      <c r="B19" s="137">
        <v>239715</v>
      </c>
      <c r="C19" s="140">
        <v>8502036</v>
      </c>
      <c r="D19" s="142">
        <v>450</v>
      </c>
      <c r="E19" s="138">
        <f t="shared" si="0"/>
        <v>450</v>
      </c>
      <c r="F19" s="140" t="s">
        <v>114</v>
      </c>
      <c r="G19" s="302"/>
    </row>
    <row r="20" spans="1:7" ht="22.5" customHeight="1">
      <c r="A20" s="128"/>
      <c r="B20" s="137">
        <v>239715</v>
      </c>
      <c r="C20" s="140">
        <v>8502037</v>
      </c>
      <c r="D20" s="142">
        <v>3320</v>
      </c>
      <c r="E20" s="138">
        <f t="shared" si="0"/>
        <v>3320</v>
      </c>
      <c r="F20" s="140" t="s">
        <v>114</v>
      </c>
      <c r="G20" s="302"/>
    </row>
    <row r="21" spans="1:7" ht="22.5" customHeight="1">
      <c r="A21" s="128"/>
      <c r="B21" s="137">
        <v>239715</v>
      </c>
      <c r="C21" s="140">
        <v>8502038</v>
      </c>
      <c r="D21" s="142">
        <v>700</v>
      </c>
      <c r="E21" s="138">
        <f t="shared" si="0"/>
        <v>700</v>
      </c>
      <c r="F21" s="140" t="s">
        <v>114</v>
      </c>
      <c r="G21" s="302"/>
    </row>
    <row r="22" spans="1:7" ht="22.5" customHeight="1">
      <c r="A22" s="128"/>
      <c r="B22" s="137">
        <v>239717</v>
      </c>
      <c r="C22" s="140">
        <v>8502039</v>
      </c>
      <c r="D22" s="142">
        <v>2300</v>
      </c>
      <c r="E22" s="138">
        <f t="shared" si="0"/>
        <v>2300</v>
      </c>
      <c r="F22" s="140" t="s">
        <v>114</v>
      </c>
      <c r="G22" s="302"/>
    </row>
    <row r="23" spans="1:7" ht="22.5" customHeight="1">
      <c r="A23" s="128"/>
      <c r="B23" s="137">
        <v>239717</v>
      </c>
      <c r="C23" s="140">
        <v>8502040</v>
      </c>
      <c r="D23" s="142">
        <v>2300</v>
      </c>
      <c r="E23" s="138">
        <f t="shared" si="0"/>
        <v>2300</v>
      </c>
      <c r="F23" s="140" t="s">
        <v>114</v>
      </c>
      <c r="G23" s="302"/>
    </row>
    <row r="24" spans="1:7" ht="22.5" customHeight="1">
      <c r="A24" s="128"/>
      <c r="B24" s="137">
        <v>239717</v>
      </c>
      <c r="C24" s="140">
        <v>8502041</v>
      </c>
      <c r="D24" s="142">
        <v>2300</v>
      </c>
      <c r="E24" s="138">
        <f t="shared" si="0"/>
        <v>2300</v>
      </c>
      <c r="F24" s="140" t="s">
        <v>114</v>
      </c>
      <c r="G24" s="302"/>
    </row>
    <row r="25" spans="1:7" ht="22.5" customHeight="1">
      <c r="A25" s="128"/>
      <c r="B25" s="137">
        <v>239717</v>
      </c>
      <c r="C25" s="140">
        <v>8502042</v>
      </c>
      <c r="D25" s="142">
        <v>4645.29</v>
      </c>
      <c r="E25" s="138">
        <f t="shared" si="0"/>
        <v>4645.29</v>
      </c>
      <c r="F25" s="140" t="s">
        <v>114</v>
      </c>
      <c r="G25" s="302"/>
    </row>
    <row r="26" spans="1:7" ht="22.5" customHeight="1">
      <c r="A26" s="128"/>
      <c r="B26" s="137">
        <v>239717</v>
      </c>
      <c r="C26" s="140">
        <v>8502043</v>
      </c>
      <c r="D26" s="142">
        <v>1640</v>
      </c>
      <c r="E26" s="138">
        <f t="shared" si="0"/>
        <v>1640</v>
      </c>
      <c r="F26" s="140" t="s">
        <v>114</v>
      </c>
      <c r="G26" s="302"/>
    </row>
    <row r="27" spans="1:7" ht="22.5" customHeight="1">
      <c r="A27" s="128"/>
      <c r="B27" s="137">
        <v>239717</v>
      </c>
      <c r="C27" s="140">
        <v>8502046</v>
      </c>
      <c r="D27" s="142">
        <v>3700</v>
      </c>
      <c r="E27" s="138">
        <f t="shared" si="0"/>
        <v>3700</v>
      </c>
      <c r="F27" s="140" t="s">
        <v>114</v>
      </c>
      <c r="G27" s="302"/>
    </row>
    <row r="28" spans="1:7" ht="22.5" customHeight="1">
      <c r="A28" s="128"/>
      <c r="B28" s="137">
        <v>239717</v>
      </c>
      <c r="C28" s="140">
        <v>8502047</v>
      </c>
      <c r="D28" s="142">
        <v>5413.66</v>
      </c>
      <c r="E28" s="138">
        <f t="shared" si="0"/>
        <v>5413.66</v>
      </c>
      <c r="F28" s="140" t="s">
        <v>114</v>
      </c>
      <c r="G28" s="302"/>
    </row>
    <row r="29" spans="1:7" ht="24" customHeight="1" thickBot="1">
      <c r="A29" s="128"/>
      <c r="B29" s="137"/>
      <c r="C29" s="140"/>
      <c r="D29" s="464"/>
      <c r="E29" s="306">
        <f>SUM(E10:E28)</f>
        <v>69124.37</v>
      </c>
      <c r="F29" s="394" t="s">
        <v>114</v>
      </c>
      <c r="G29" s="302"/>
    </row>
    <row r="30" spans="1:7" ht="24" customHeight="1" thickTop="1">
      <c r="A30" s="128"/>
      <c r="B30" s="137"/>
      <c r="C30" s="140"/>
      <c r="D30" s="392"/>
      <c r="E30" s="393"/>
      <c r="F30" s="394"/>
      <c r="G30" s="302"/>
    </row>
    <row r="31" spans="1:8" ht="23.25">
      <c r="A31" s="128"/>
      <c r="B31" s="134" t="s">
        <v>178</v>
      </c>
      <c r="C31" s="129"/>
      <c r="D31" s="126"/>
      <c r="E31" s="143"/>
      <c r="F31" s="138"/>
      <c r="G31" s="302"/>
      <c r="H31" s="304"/>
    </row>
    <row r="32" spans="1:7" ht="23.25">
      <c r="A32" s="128"/>
      <c r="B32" s="134" t="s">
        <v>65</v>
      </c>
      <c r="C32" s="129"/>
      <c r="D32" s="126"/>
      <c r="E32" s="128"/>
      <c r="F32" s="128"/>
      <c r="G32" s="302"/>
    </row>
    <row r="33" spans="1:11" ht="23.25">
      <c r="A33" s="128"/>
      <c r="B33" s="140" t="s">
        <v>179</v>
      </c>
      <c r="C33" s="140" t="s">
        <v>179</v>
      </c>
      <c r="D33" s="144" t="s">
        <v>179</v>
      </c>
      <c r="E33" s="133" t="s">
        <v>179</v>
      </c>
      <c r="F33" s="133" t="s">
        <v>114</v>
      </c>
      <c r="G33" s="303" t="s">
        <v>296</v>
      </c>
      <c r="H33" s="149"/>
      <c r="K33" s="466"/>
    </row>
    <row r="34" spans="1:8" ht="23.25">
      <c r="A34" s="145"/>
      <c r="B34" s="574" t="s">
        <v>355</v>
      </c>
      <c r="C34" s="574"/>
      <c r="D34" s="578"/>
      <c r="E34" s="132">
        <v>17319903.49</v>
      </c>
      <c r="F34" s="133" t="s">
        <v>114</v>
      </c>
      <c r="G34" s="303" t="s">
        <v>297</v>
      </c>
      <c r="H34" s="391"/>
    </row>
    <row r="35" spans="1:7" ht="23.25">
      <c r="A35" s="577" t="s">
        <v>180</v>
      </c>
      <c r="B35" s="577"/>
      <c r="C35" s="577"/>
      <c r="D35" s="146" t="s">
        <v>298</v>
      </c>
      <c r="E35" s="146"/>
      <c r="F35" s="146"/>
      <c r="G35" s="302"/>
    </row>
    <row r="36" spans="1:8" ht="23.25">
      <c r="A36" s="572" t="s">
        <v>356</v>
      </c>
      <c r="B36" s="572"/>
      <c r="C36" s="572"/>
      <c r="D36" s="572" t="s">
        <v>357</v>
      </c>
      <c r="E36" s="572"/>
      <c r="F36" s="572"/>
      <c r="G36" s="302">
        <f>E4-E29</f>
        <v>17319903.49</v>
      </c>
      <c r="H36" s="304"/>
    </row>
    <row r="37" spans="1:7" ht="23.25">
      <c r="A37" s="573" t="s">
        <v>319</v>
      </c>
      <c r="B37" s="573"/>
      <c r="C37" s="573"/>
      <c r="D37" s="574" t="s">
        <v>311</v>
      </c>
      <c r="E37" s="574"/>
      <c r="F37" s="574"/>
      <c r="G37" s="302">
        <f>G36-15404341.16</f>
        <v>1915562.3299999982</v>
      </c>
    </row>
  </sheetData>
  <mergeCells count="8">
    <mergeCell ref="B3:C3"/>
    <mergeCell ref="B4:D4"/>
    <mergeCell ref="B34:D34"/>
    <mergeCell ref="A35:C35"/>
    <mergeCell ref="A36:C36"/>
    <mergeCell ref="D36:F36"/>
    <mergeCell ref="A37:C37"/>
    <mergeCell ref="D37:F37"/>
  </mergeCells>
  <printOptions/>
  <pageMargins left="0.62" right="0.11" top="0.42" bottom="0.15" header="0.16" footer="0.15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30" sqref="A30:I30"/>
    </sheetView>
  </sheetViews>
  <sheetFormatPr defaultColWidth="9.140625" defaultRowHeight="24.75" customHeight="1"/>
  <cols>
    <col min="1" max="1" width="5.57421875" style="1" customWidth="1"/>
    <col min="2" max="2" width="12.140625" style="1" customWidth="1"/>
    <col min="3" max="3" width="6.140625" style="1" customWidth="1"/>
    <col min="4" max="4" width="31.8515625" style="1" customWidth="1"/>
    <col min="5" max="5" width="8.7109375" style="2" customWidth="1"/>
    <col min="6" max="6" width="11.8515625" style="4" customWidth="1"/>
    <col min="7" max="7" width="4.8515625" style="4" customWidth="1"/>
    <col min="8" max="8" width="11.7109375" style="4" customWidth="1"/>
    <col min="9" max="9" width="5.28125" style="4" customWidth="1"/>
    <col min="10" max="16384" width="9.140625" style="1" customWidth="1"/>
  </cols>
  <sheetData>
    <row r="1" spans="1:9" ht="24.75" customHeight="1">
      <c r="A1" s="316" t="s">
        <v>0</v>
      </c>
      <c r="B1" s="316"/>
      <c r="C1" s="316"/>
      <c r="D1" s="3"/>
      <c r="F1" s="488" t="s">
        <v>350</v>
      </c>
      <c r="G1" s="488"/>
      <c r="H1" s="488"/>
      <c r="I1" s="488"/>
    </row>
    <row r="2" spans="5:9" ht="24.75" customHeight="1">
      <c r="E2" s="218"/>
      <c r="F2" s="489" t="s">
        <v>359</v>
      </c>
      <c r="G2" s="489"/>
      <c r="H2" s="489"/>
      <c r="I2" s="489"/>
    </row>
    <row r="3" spans="1:9" ht="24.75" customHeight="1">
      <c r="A3" s="490" t="s">
        <v>35</v>
      </c>
      <c r="B3" s="490"/>
      <c r="C3" s="490"/>
      <c r="D3" s="490"/>
      <c r="E3" s="490"/>
      <c r="F3" s="490"/>
      <c r="G3" s="490"/>
      <c r="H3" s="490"/>
      <c r="I3" s="490"/>
    </row>
    <row r="4" spans="1:6" ht="24.75" customHeight="1">
      <c r="A4" s="491" t="s">
        <v>2</v>
      </c>
      <c r="B4" s="491"/>
      <c r="C4" s="3"/>
      <c r="D4" s="2"/>
      <c r="F4" s="5"/>
    </row>
    <row r="5" spans="1:9" ht="24.75" customHeight="1">
      <c r="A5" s="518" t="s">
        <v>6</v>
      </c>
      <c r="B5" s="519"/>
      <c r="C5" s="519"/>
      <c r="D5" s="519"/>
      <c r="E5" s="19" t="s">
        <v>5</v>
      </c>
      <c r="F5" s="520" t="s">
        <v>3</v>
      </c>
      <c r="G5" s="520"/>
      <c r="H5" s="520" t="s">
        <v>4</v>
      </c>
      <c r="I5" s="521"/>
    </row>
    <row r="6" spans="1:9" ht="24.75" customHeight="1">
      <c r="A6" s="7"/>
      <c r="B6" s="7"/>
      <c r="C6" s="7"/>
      <c r="D6" s="20"/>
      <c r="E6" s="24"/>
      <c r="F6" s="25"/>
      <c r="G6" s="25"/>
      <c r="H6" s="26"/>
      <c r="I6" s="30"/>
    </row>
    <row r="7" spans="1:9" ht="24.75" customHeight="1">
      <c r="A7" s="21" t="s">
        <v>15</v>
      </c>
      <c r="B7" s="14"/>
      <c r="C7" s="14"/>
      <c r="D7" s="22"/>
      <c r="E7" s="47" t="s">
        <v>294</v>
      </c>
      <c r="F7" s="28">
        <v>3315421</v>
      </c>
      <c r="G7" s="200">
        <v>21</v>
      </c>
      <c r="H7" s="28"/>
      <c r="I7" s="31"/>
    </row>
    <row r="8" spans="1:9" ht="24.75" customHeight="1">
      <c r="A8" s="14"/>
      <c r="B8" s="14" t="s">
        <v>26</v>
      </c>
      <c r="C8" s="14"/>
      <c r="D8" s="22"/>
      <c r="E8" s="47"/>
      <c r="F8" s="28"/>
      <c r="G8" s="28"/>
      <c r="H8" s="28"/>
      <c r="I8" s="31"/>
    </row>
    <row r="9" spans="1:9" ht="24.75" customHeight="1">
      <c r="A9" s="14"/>
      <c r="B9" s="14"/>
      <c r="C9" s="14"/>
      <c r="D9" s="22"/>
      <c r="E9" s="27"/>
      <c r="F9" s="28"/>
      <c r="G9" s="28"/>
      <c r="H9" s="28"/>
      <c r="I9" s="31"/>
    </row>
    <row r="10" spans="1:9" ht="24.75" customHeight="1">
      <c r="A10" s="14"/>
      <c r="B10" s="14"/>
      <c r="C10" s="21" t="s">
        <v>36</v>
      </c>
      <c r="D10" s="22"/>
      <c r="E10" s="47" t="s">
        <v>294</v>
      </c>
      <c r="F10" s="28"/>
      <c r="G10" s="28"/>
      <c r="H10" s="28">
        <v>3315421</v>
      </c>
      <c r="I10" s="196">
        <v>21</v>
      </c>
    </row>
    <row r="11" spans="1:9" ht="24.75" customHeight="1">
      <c r="A11" s="14"/>
      <c r="B11" s="14"/>
      <c r="C11" s="14"/>
      <c r="D11" s="22" t="s">
        <v>360</v>
      </c>
      <c r="E11" s="27"/>
      <c r="F11" s="28"/>
      <c r="G11" s="28"/>
      <c r="H11" s="28"/>
      <c r="I11" s="31"/>
    </row>
    <row r="12" spans="1:9" ht="24.75" customHeight="1">
      <c r="A12" s="14"/>
      <c r="B12" s="14"/>
      <c r="C12" s="14"/>
      <c r="D12" s="22"/>
      <c r="E12" s="27"/>
      <c r="F12" s="28"/>
      <c r="G12" s="28"/>
      <c r="H12" s="28"/>
      <c r="I12" s="31"/>
    </row>
    <row r="13" spans="1:9" ht="24.75" customHeight="1">
      <c r="A13" s="14"/>
      <c r="B13" s="14"/>
      <c r="C13" s="14"/>
      <c r="D13" s="22"/>
      <c r="E13" s="27"/>
      <c r="F13" s="28"/>
      <c r="G13" s="28"/>
      <c r="H13" s="28"/>
      <c r="I13" s="40"/>
    </row>
    <row r="14" spans="1:9" ht="24.75" customHeight="1">
      <c r="A14" s="14"/>
      <c r="B14" s="14"/>
      <c r="C14" s="14"/>
      <c r="D14" s="22"/>
      <c r="E14" s="27"/>
      <c r="F14" s="28"/>
      <c r="G14" s="28"/>
      <c r="H14" s="28"/>
      <c r="I14" s="40"/>
    </row>
    <row r="15" spans="1:9" ht="24.75" customHeight="1">
      <c r="A15" s="14"/>
      <c r="B15" s="14"/>
      <c r="C15" s="14"/>
      <c r="D15" s="22"/>
      <c r="E15" s="27"/>
      <c r="F15" s="28"/>
      <c r="G15" s="28"/>
      <c r="H15" s="28"/>
      <c r="I15" s="43"/>
    </row>
    <row r="16" spans="1:9" ht="24.75" customHeight="1">
      <c r="A16" s="14"/>
      <c r="B16" s="14"/>
      <c r="C16" s="14"/>
      <c r="D16" s="22"/>
      <c r="E16" s="44"/>
      <c r="F16" s="44"/>
      <c r="G16" s="44"/>
      <c r="H16" s="44"/>
      <c r="I16" s="2"/>
    </row>
    <row r="17" spans="1:9" ht="24.75" customHeight="1">
      <c r="A17" s="14"/>
      <c r="B17" s="14"/>
      <c r="C17" s="14"/>
      <c r="D17" s="22"/>
      <c r="E17" s="44"/>
      <c r="F17" s="44"/>
      <c r="G17" s="44"/>
      <c r="H17" s="44"/>
      <c r="I17" s="2"/>
    </row>
    <row r="18" spans="1:9" ht="24.75" customHeight="1">
      <c r="A18" s="14"/>
      <c r="B18" s="14"/>
      <c r="C18" s="14"/>
      <c r="D18" s="22"/>
      <c r="E18" s="44"/>
      <c r="F18" s="44"/>
      <c r="G18" s="44"/>
      <c r="H18" s="28"/>
      <c r="I18" s="2"/>
    </row>
    <row r="19" spans="1:9" ht="24.75" customHeight="1">
      <c r="A19" s="14"/>
      <c r="B19" s="14"/>
      <c r="C19" s="14"/>
      <c r="D19" s="22"/>
      <c r="E19" s="44"/>
      <c r="F19" s="44"/>
      <c r="G19" s="44"/>
      <c r="H19" s="28"/>
      <c r="I19" s="2"/>
    </row>
    <row r="20" spans="1:9" ht="24.75" customHeight="1">
      <c r="A20" s="14"/>
      <c r="B20" s="14"/>
      <c r="C20" s="14"/>
      <c r="D20" s="22"/>
      <c r="E20" s="44"/>
      <c r="F20" s="44"/>
      <c r="G20" s="44"/>
      <c r="H20" s="28"/>
      <c r="I20" s="2"/>
    </row>
    <row r="21" spans="1:9" ht="24.75" customHeight="1">
      <c r="A21" s="14"/>
      <c r="B21" s="14"/>
      <c r="C21" s="14"/>
      <c r="D21" s="22"/>
      <c r="E21" s="44"/>
      <c r="F21" s="44"/>
      <c r="G21" s="44"/>
      <c r="H21" s="28"/>
      <c r="I21" s="2"/>
    </row>
    <row r="22" spans="1:9" ht="24.75" customHeight="1">
      <c r="A22" s="14"/>
      <c r="B22" s="14"/>
      <c r="C22" s="14"/>
      <c r="D22" s="22"/>
      <c r="E22" s="44"/>
      <c r="F22" s="44"/>
      <c r="G22" s="44"/>
      <c r="H22" s="44"/>
      <c r="I22" s="1"/>
    </row>
    <row r="23" spans="1:9" ht="24.75" customHeight="1">
      <c r="A23" s="14"/>
      <c r="B23" s="14"/>
      <c r="C23" s="14"/>
      <c r="D23" s="22"/>
      <c r="E23" s="27"/>
      <c r="F23" s="28"/>
      <c r="G23" s="28"/>
      <c r="H23" s="28"/>
      <c r="I23" s="32"/>
    </row>
    <row r="24" spans="1:9" ht="24.75" customHeight="1">
      <c r="A24" s="14"/>
      <c r="B24" s="14"/>
      <c r="C24" s="14"/>
      <c r="D24" s="22"/>
      <c r="E24" s="27"/>
      <c r="F24" s="28"/>
      <c r="G24" s="28"/>
      <c r="H24" s="28"/>
      <c r="I24" s="32"/>
    </row>
    <row r="25" spans="1:9" ht="24.75" customHeight="1">
      <c r="A25" s="14"/>
      <c r="B25" s="14"/>
      <c r="C25" s="14"/>
      <c r="D25" s="22"/>
      <c r="E25" s="27"/>
      <c r="F25" s="28"/>
      <c r="G25" s="28"/>
      <c r="H25" s="28"/>
      <c r="I25" s="31"/>
    </row>
    <row r="26" spans="1:9" ht="24.75" customHeight="1">
      <c r="A26" s="14"/>
      <c r="B26" s="14"/>
      <c r="C26" s="14"/>
      <c r="D26" s="22"/>
      <c r="E26" s="27"/>
      <c r="F26" s="28"/>
      <c r="G26" s="28"/>
      <c r="H26" s="28"/>
      <c r="I26" s="31"/>
    </row>
    <row r="27" spans="1:9" ht="24.75" customHeight="1">
      <c r="A27" s="10"/>
      <c r="B27" s="10"/>
      <c r="C27" s="10"/>
      <c r="D27" s="23"/>
      <c r="E27" s="33"/>
      <c r="F27" s="35">
        <f>SUM(F7:F26)</f>
        <v>3315421</v>
      </c>
      <c r="G27" s="214">
        <f>SUM(G7:G26)</f>
        <v>21</v>
      </c>
      <c r="H27" s="34">
        <f>SUM(H10:H26)</f>
        <v>3315421</v>
      </c>
      <c r="I27" s="216">
        <f>SUM(I10:I26)</f>
        <v>21</v>
      </c>
    </row>
    <row r="28" spans="1:9" ht="24.75" customHeight="1">
      <c r="A28" s="38" t="s">
        <v>28</v>
      </c>
      <c r="B28" s="37"/>
      <c r="C28" s="6"/>
      <c r="D28" s="6"/>
      <c r="E28" s="7"/>
      <c r="F28" s="15"/>
      <c r="G28" s="15"/>
      <c r="H28" s="8"/>
      <c r="I28" s="8"/>
    </row>
    <row r="29" spans="1:9" ht="24.75" customHeight="1">
      <c r="A29" s="513" t="s">
        <v>361</v>
      </c>
      <c r="B29" s="513"/>
      <c r="C29" s="513"/>
      <c r="D29" s="513"/>
      <c r="E29" s="513"/>
      <c r="F29" s="513"/>
      <c r="G29" s="513"/>
      <c r="H29" s="513"/>
      <c r="I29" s="513"/>
    </row>
    <row r="30" spans="1:9" ht="24.75" customHeight="1">
      <c r="A30" s="513"/>
      <c r="B30" s="513"/>
      <c r="C30" s="513"/>
      <c r="D30" s="513"/>
      <c r="E30" s="513"/>
      <c r="F30" s="513"/>
      <c r="G30" s="513"/>
      <c r="H30" s="513"/>
      <c r="I30" s="513"/>
    </row>
    <row r="31" spans="1:9" ht="24.75" customHeight="1">
      <c r="A31" s="514"/>
      <c r="B31" s="515"/>
      <c r="C31" s="515"/>
      <c r="D31" s="516"/>
      <c r="E31" s="516"/>
      <c r="F31" s="516"/>
      <c r="G31" s="516"/>
      <c r="H31" s="516"/>
      <c r="I31" s="517"/>
    </row>
    <row r="32" spans="1:9" ht="24.75" customHeight="1">
      <c r="A32" s="13"/>
      <c r="B32" s="14"/>
      <c r="C32" s="14"/>
      <c r="D32" s="14"/>
      <c r="E32" s="9"/>
      <c r="F32" s="15"/>
      <c r="G32" s="15"/>
      <c r="H32" s="15"/>
      <c r="I32" s="16"/>
    </row>
    <row r="33" spans="1:9" ht="24.75" customHeight="1">
      <c r="A33" s="17"/>
      <c r="B33" s="10"/>
      <c r="C33" s="10"/>
      <c r="D33" s="10"/>
      <c r="E33" s="11"/>
      <c r="F33" s="12"/>
      <c r="G33" s="12"/>
      <c r="H33" s="12"/>
      <c r="I33" s="18"/>
    </row>
  </sheetData>
  <mergeCells count="10">
    <mergeCell ref="A30:I30"/>
    <mergeCell ref="A31:I31"/>
    <mergeCell ref="A5:D5"/>
    <mergeCell ref="F5:G5"/>
    <mergeCell ref="H5:I5"/>
    <mergeCell ref="A29:I29"/>
    <mergeCell ref="F1:I1"/>
    <mergeCell ref="F2:I2"/>
    <mergeCell ref="A3:I3"/>
    <mergeCell ref="A4:B4"/>
  </mergeCells>
  <printOptions/>
  <pageMargins left="0.75" right="0.22" top="0.45" bottom="0.33" header="0.25" footer="0.31"/>
  <pageSetup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:IV16384"/>
    </sheetView>
  </sheetViews>
  <sheetFormatPr defaultColWidth="9.140625" defaultRowHeight="24.75" customHeight="1"/>
  <cols>
    <col min="1" max="1" width="5.57421875" style="1" customWidth="1"/>
    <col min="2" max="2" width="12.140625" style="1" customWidth="1"/>
    <col min="3" max="3" width="6.140625" style="1" customWidth="1"/>
    <col min="4" max="4" width="31.8515625" style="1" customWidth="1"/>
    <col min="5" max="5" width="8.7109375" style="2" customWidth="1"/>
    <col min="6" max="6" width="9.8515625" style="4" customWidth="1"/>
    <col min="7" max="7" width="4.8515625" style="4" customWidth="1"/>
    <col min="8" max="8" width="9.57421875" style="4" customWidth="1"/>
    <col min="9" max="9" width="5.28125" style="4" customWidth="1"/>
    <col min="10" max="16384" width="9.140625" style="1" customWidth="1"/>
  </cols>
  <sheetData>
    <row r="1" spans="1:9" ht="24.75" customHeight="1">
      <c r="A1" s="316" t="s">
        <v>0</v>
      </c>
      <c r="B1" s="316"/>
      <c r="C1" s="316"/>
      <c r="D1" s="3"/>
      <c r="F1" s="488" t="s">
        <v>324</v>
      </c>
      <c r="G1" s="488"/>
      <c r="H1" s="488"/>
      <c r="I1" s="488"/>
    </row>
    <row r="2" spans="5:9" ht="24.75" customHeight="1">
      <c r="E2" s="218"/>
      <c r="F2" s="489" t="s">
        <v>320</v>
      </c>
      <c r="G2" s="489"/>
      <c r="H2" s="489"/>
      <c r="I2" s="489"/>
    </row>
    <row r="3" spans="1:9" ht="24.75" customHeight="1">
      <c r="A3" s="490" t="s">
        <v>35</v>
      </c>
      <c r="B3" s="490"/>
      <c r="C3" s="490"/>
      <c r="D3" s="490"/>
      <c r="E3" s="490"/>
      <c r="F3" s="490"/>
      <c r="G3" s="490"/>
      <c r="H3" s="490"/>
      <c r="I3" s="490"/>
    </row>
    <row r="4" spans="1:6" ht="24.75" customHeight="1">
      <c r="A4" s="491" t="s">
        <v>2</v>
      </c>
      <c r="B4" s="491"/>
      <c r="C4" s="3"/>
      <c r="D4" s="2"/>
      <c r="F4" s="5"/>
    </row>
    <row r="5" spans="1:9" ht="24.75" customHeight="1">
      <c r="A5" s="518" t="s">
        <v>6</v>
      </c>
      <c r="B5" s="519"/>
      <c r="C5" s="519"/>
      <c r="D5" s="519"/>
      <c r="E5" s="19" t="s">
        <v>5</v>
      </c>
      <c r="F5" s="520" t="s">
        <v>3</v>
      </c>
      <c r="G5" s="520"/>
      <c r="H5" s="520" t="s">
        <v>4</v>
      </c>
      <c r="I5" s="521"/>
    </row>
    <row r="6" spans="1:9" ht="24.75" customHeight="1">
      <c r="A6" s="7"/>
      <c r="B6" s="7"/>
      <c r="C6" s="7"/>
      <c r="D6" s="20"/>
      <c r="E6" s="24"/>
      <c r="F6" s="25"/>
      <c r="G6" s="25"/>
      <c r="H6" s="26"/>
      <c r="I6" s="30"/>
    </row>
    <row r="7" spans="1:9" ht="24.75" customHeight="1">
      <c r="A7" s="21" t="s">
        <v>37</v>
      </c>
      <c r="B7" s="14"/>
      <c r="C7" s="14"/>
      <c r="D7" s="22"/>
      <c r="E7" s="47" t="s">
        <v>294</v>
      </c>
      <c r="F7" s="28">
        <v>341651</v>
      </c>
      <c r="G7" s="200">
        <v>4</v>
      </c>
      <c r="H7" s="28"/>
      <c r="I7" s="31"/>
    </row>
    <row r="8" spans="1:9" ht="24.75" customHeight="1">
      <c r="A8" s="14"/>
      <c r="B8" s="14" t="s">
        <v>10</v>
      </c>
      <c r="C8" s="14"/>
      <c r="D8" s="22"/>
      <c r="E8" s="47"/>
      <c r="F8" s="28"/>
      <c r="G8" s="28"/>
      <c r="H8" s="28"/>
      <c r="I8" s="31"/>
    </row>
    <row r="9" spans="1:9" ht="24.75" customHeight="1">
      <c r="A9" s="14"/>
      <c r="B9" s="14"/>
      <c r="C9" s="14"/>
      <c r="D9" s="22"/>
      <c r="E9" s="27"/>
      <c r="F9" s="28"/>
      <c r="G9" s="28"/>
      <c r="H9" s="28"/>
      <c r="I9" s="31"/>
    </row>
    <row r="10" spans="1:9" ht="24.75" customHeight="1">
      <c r="A10" s="14"/>
      <c r="B10" s="14"/>
      <c r="C10" s="21" t="s">
        <v>36</v>
      </c>
      <c r="D10" s="22"/>
      <c r="E10" s="47" t="s">
        <v>294</v>
      </c>
      <c r="F10" s="28"/>
      <c r="G10" s="28"/>
      <c r="H10" s="28">
        <v>341651</v>
      </c>
      <c r="I10" s="196">
        <v>4</v>
      </c>
    </row>
    <row r="11" spans="1:9" ht="24.75" customHeight="1">
      <c r="A11" s="14"/>
      <c r="B11" s="14"/>
      <c r="C11" s="14"/>
      <c r="D11" s="22" t="s">
        <v>26</v>
      </c>
      <c r="E11" s="27"/>
      <c r="F11" s="28"/>
      <c r="G11" s="28"/>
      <c r="H11" s="28"/>
      <c r="I11" s="31"/>
    </row>
    <row r="12" spans="1:9" ht="24.75" customHeight="1">
      <c r="A12" s="14"/>
      <c r="B12" s="14"/>
      <c r="C12" s="14"/>
      <c r="D12" s="22"/>
      <c r="E12" s="27"/>
      <c r="F12" s="28"/>
      <c r="G12" s="28"/>
      <c r="H12" s="28"/>
      <c r="I12" s="31"/>
    </row>
    <row r="13" spans="1:9" ht="24.75" customHeight="1">
      <c r="A13" s="14"/>
      <c r="B13" s="14"/>
      <c r="C13" s="14"/>
      <c r="D13" s="22"/>
      <c r="E13" s="27"/>
      <c r="F13" s="28"/>
      <c r="G13" s="28"/>
      <c r="H13" s="28"/>
      <c r="I13" s="40"/>
    </row>
    <row r="14" spans="1:9" ht="24.75" customHeight="1">
      <c r="A14" s="14"/>
      <c r="B14" s="14"/>
      <c r="C14" s="14"/>
      <c r="D14" s="22"/>
      <c r="E14" s="27"/>
      <c r="F14" s="28"/>
      <c r="G14" s="28"/>
      <c r="H14" s="28"/>
      <c r="I14" s="40"/>
    </row>
    <row r="15" spans="1:9" ht="24.75" customHeight="1">
      <c r="A15" s="14"/>
      <c r="B15" s="14"/>
      <c r="C15" s="14"/>
      <c r="D15" s="22"/>
      <c r="E15" s="27"/>
      <c r="F15" s="28"/>
      <c r="G15" s="28"/>
      <c r="H15" s="28"/>
      <c r="I15" s="43"/>
    </row>
    <row r="16" spans="1:9" ht="24.75" customHeight="1">
      <c r="A16" s="14"/>
      <c r="B16" s="14"/>
      <c r="C16" s="14"/>
      <c r="D16" s="22"/>
      <c r="E16" s="44"/>
      <c r="F16" s="44"/>
      <c r="G16" s="44"/>
      <c r="H16" s="44"/>
      <c r="I16" s="2"/>
    </row>
    <row r="17" spans="1:9" ht="24.75" customHeight="1">
      <c r="A17" s="14"/>
      <c r="B17" s="14"/>
      <c r="C17" s="14"/>
      <c r="D17" s="22"/>
      <c r="E17" s="44"/>
      <c r="F17" s="44"/>
      <c r="G17" s="44"/>
      <c r="H17" s="44"/>
      <c r="I17" s="2"/>
    </row>
    <row r="18" spans="1:9" ht="24.75" customHeight="1">
      <c r="A18" s="14"/>
      <c r="B18" s="14"/>
      <c r="C18" s="14"/>
      <c r="D18" s="22"/>
      <c r="E18" s="44"/>
      <c r="F18" s="44"/>
      <c r="G18" s="44"/>
      <c r="H18" s="28"/>
      <c r="I18" s="2"/>
    </row>
    <row r="19" spans="1:9" ht="24.75" customHeight="1">
      <c r="A19" s="14"/>
      <c r="B19" s="14"/>
      <c r="C19" s="14"/>
      <c r="D19" s="22"/>
      <c r="E19" s="44"/>
      <c r="F19" s="44"/>
      <c r="G19" s="44"/>
      <c r="H19" s="28"/>
      <c r="I19" s="2"/>
    </row>
    <row r="20" spans="1:9" ht="24.75" customHeight="1">
      <c r="A20" s="14"/>
      <c r="B20" s="14"/>
      <c r="C20" s="14"/>
      <c r="D20" s="22"/>
      <c r="E20" s="44"/>
      <c r="F20" s="44"/>
      <c r="G20" s="44"/>
      <c r="H20" s="28"/>
      <c r="I20" s="2"/>
    </row>
    <row r="21" spans="1:9" ht="24.75" customHeight="1">
      <c r="A21" s="14"/>
      <c r="B21" s="14"/>
      <c r="C21" s="14"/>
      <c r="D21" s="22"/>
      <c r="E21" s="44"/>
      <c r="F21" s="44"/>
      <c r="G21" s="44"/>
      <c r="H21" s="28"/>
      <c r="I21" s="2"/>
    </row>
    <row r="22" spans="1:9" ht="24.75" customHeight="1">
      <c r="A22" s="14"/>
      <c r="B22" s="14"/>
      <c r="C22" s="14"/>
      <c r="D22" s="22"/>
      <c r="E22" s="44"/>
      <c r="F22" s="44"/>
      <c r="G22" s="44"/>
      <c r="H22" s="44"/>
      <c r="I22" s="1"/>
    </row>
    <row r="23" spans="1:9" ht="24.75" customHeight="1">
      <c r="A23" s="14"/>
      <c r="B23" s="14"/>
      <c r="C23" s="14"/>
      <c r="D23" s="22"/>
      <c r="E23" s="27"/>
      <c r="F23" s="28"/>
      <c r="G23" s="28"/>
      <c r="H23" s="28"/>
      <c r="I23" s="32"/>
    </row>
    <row r="24" spans="1:9" ht="24.75" customHeight="1">
      <c r="A24" s="14"/>
      <c r="B24" s="14"/>
      <c r="C24" s="14"/>
      <c r="D24" s="22"/>
      <c r="E24" s="27"/>
      <c r="F24" s="28"/>
      <c r="G24" s="28"/>
      <c r="H24" s="28"/>
      <c r="I24" s="32"/>
    </row>
    <row r="25" spans="1:9" ht="24.75" customHeight="1">
      <c r="A25" s="14"/>
      <c r="B25" s="14"/>
      <c r="C25" s="14"/>
      <c r="D25" s="22"/>
      <c r="E25" s="27"/>
      <c r="F25" s="28"/>
      <c r="G25" s="28"/>
      <c r="H25" s="28"/>
      <c r="I25" s="31"/>
    </row>
    <row r="26" spans="1:9" ht="24.75" customHeight="1">
      <c r="A26" s="14"/>
      <c r="B26" s="14"/>
      <c r="C26" s="14"/>
      <c r="D26" s="22"/>
      <c r="E26" s="27"/>
      <c r="F26" s="28"/>
      <c r="G26" s="28"/>
      <c r="H26" s="28"/>
      <c r="I26" s="31"/>
    </row>
    <row r="27" spans="1:9" ht="24.75" customHeight="1">
      <c r="A27" s="10"/>
      <c r="B27" s="10"/>
      <c r="C27" s="10"/>
      <c r="D27" s="23"/>
      <c r="E27" s="33"/>
      <c r="F27" s="35">
        <f>SUM(F7:F26)</f>
        <v>341651</v>
      </c>
      <c r="G27" s="214">
        <f>SUM(G7:G26)</f>
        <v>4</v>
      </c>
      <c r="H27" s="34">
        <f>SUM(H10:H26)</f>
        <v>341651</v>
      </c>
      <c r="I27" s="216">
        <f>SUM(I10:I26)</f>
        <v>4</v>
      </c>
    </row>
    <row r="28" spans="1:9" ht="24.75" customHeight="1">
      <c r="A28" s="38" t="s">
        <v>28</v>
      </c>
      <c r="B28" s="37"/>
      <c r="C28" s="6"/>
      <c r="D28" s="6"/>
      <c r="E28" s="7"/>
      <c r="F28" s="15"/>
      <c r="G28" s="15"/>
      <c r="H28" s="8"/>
      <c r="I28" s="8"/>
    </row>
    <row r="29" spans="1:9" ht="24.75" customHeight="1">
      <c r="A29" s="513" t="s">
        <v>38</v>
      </c>
      <c r="B29" s="513"/>
      <c r="C29" s="513"/>
      <c r="D29" s="513"/>
      <c r="E29" s="513"/>
      <c r="F29" s="513"/>
      <c r="G29" s="513"/>
      <c r="H29" s="513"/>
      <c r="I29" s="513"/>
    </row>
    <row r="30" spans="1:9" ht="24.75" customHeight="1">
      <c r="A30" s="513" t="s">
        <v>321</v>
      </c>
      <c r="B30" s="513"/>
      <c r="C30" s="513"/>
      <c r="D30" s="513"/>
      <c r="E30" s="513"/>
      <c r="F30" s="513"/>
      <c r="G30" s="513"/>
      <c r="H30" s="513"/>
      <c r="I30" s="513"/>
    </row>
    <row r="31" spans="1:9" ht="24.75" customHeight="1">
      <c r="A31" s="514"/>
      <c r="B31" s="515"/>
      <c r="C31" s="515"/>
      <c r="D31" s="516"/>
      <c r="E31" s="516"/>
      <c r="F31" s="516"/>
      <c r="G31" s="516"/>
      <c r="H31" s="516"/>
      <c r="I31" s="517"/>
    </row>
    <row r="32" spans="1:9" ht="24.75" customHeight="1">
      <c r="A32" s="13"/>
      <c r="B32" s="14"/>
      <c r="C32" s="14"/>
      <c r="D32" s="14"/>
      <c r="E32" s="9"/>
      <c r="F32" s="15"/>
      <c r="G32" s="15"/>
      <c r="H32" s="15"/>
      <c r="I32" s="16"/>
    </row>
    <row r="33" spans="1:9" ht="24.75" customHeight="1">
      <c r="A33" s="17"/>
      <c r="B33" s="10"/>
      <c r="C33" s="10"/>
      <c r="D33" s="10"/>
      <c r="E33" s="11"/>
      <c r="F33" s="12"/>
      <c r="G33" s="12"/>
      <c r="H33" s="12"/>
      <c r="I33" s="18"/>
    </row>
  </sheetData>
  <mergeCells count="10">
    <mergeCell ref="F1:I1"/>
    <mergeCell ref="F2:I2"/>
    <mergeCell ref="A29:I29"/>
    <mergeCell ref="A31:I31"/>
    <mergeCell ref="A30:I30"/>
    <mergeCell ref="A3:I3"/>
    <mergeCell ref="A4:B4"/>
    <mergeCell ref="A5:D5"/>
    <mergeCell ref="F5:G5"/>
    <mergeCell ref="H5:I5"/>
  </mergeCells>
  <printOptions/>
  <pageMargins left="0.59" right="0.11" top="0.16" bottom="0.15" header="0.16" footer="0.1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C18" sqref="C18"/>
    </sheetView>
  </sheetViews>
  <sheetFormatPr defaultColWidth="9.140625" defaultRowHeight="24.75" customHeight="1"/>
  <cols>
    <col min="1" max="1" width="5.57421875" style="1" customWidth="1"/>
    <col min="2" max="2" width="16.28125" style="1" customWidth="1"/>
    <col min="3" max="3" width="6.00390625" style="1" customWidth="1"/>
    <col min="4" max="4" width="27.7109375" style="1" customWidth="1"/>
    <col min="5" max="5" width="8.7109375" style="2" customWidth="1"/>
    <col min="6" max="6" width="10.421875" style="4" customWidth="1"/>
    <col min="7" max="7" width="4.7109375" style="5" customWidth="1"/>
    <col min="8" max="8" width="12.421875" style="4" customWidth="1"/>
    <col min="9" max="9" width="5.00390625" style="4" customWidth="1"/>
    <col min="10" max="16384" width="9.140625" style="1" customWidth="1"/>
  </cols>
  <sheetData>
    <row r="1" spans="1:9" ht="24.75" customHeight="1">
      <c r="A1" s="491" t="s">
        <v>0</v>
      </c>
      <c r="B1" s="491"/>
      <c r="C1" s="491"/>
      <c r="G1" s="488" t="s">
        <v>341</v>
      </c>
      <c r="H1" s="488"/>
      <c r="I1" s="488"/>
    </row>
    <row r="2" spans="5:9" ht="24.75" customHeight="1">
      <c r="E2" s="493"/>
      <c r="F2" s="493"/>
      <c r="G2" s="494" t="s">
        <v>338</v>
      </c>
      <c r="H2" s="494"/>
      <c r="I2" s="494"/>
    </row>
    <row r="3" spans="1:9" ht="24.75" customHeight="1">
      <c r="A3" s="490" t="s">
        <v>35</v>
      </c>
      <c r="B3" s="490"/>
      <c r="C3" s="490"/>
      <c r="D3" s="490"/>
      <c r="E3" s="490"/>
      <c r="F3" s="490"/>
      <c r="G3" s="490"/>
      <c r="H3" s="490"/>
      <c r="I3" s="490"/>
    </row>
    <row r="4" spans="1:6" ht="24.75" customHeight="1">
      <c r="A4" s="491" t="s">
        <v>2</v>
      </c>
      <c r="B4" s="491"/>
      <c r="C4" s="3"/>
      <c r="D4" s="2"/>
      <c r="F4" s="5"/>
    </row>
    <row r="5" spans="1:9" ht="24.75" customHeight="1">
      <c r="A5" s="518" t="s">
        <v>6</v>
      </c>
      <c r="B5" s="519"/>
      <c r="C5" s="519"/>
      <c r="D5" s="519"/>
      <c r="E5" s="19" t="s">
        <v>5</v>
      </c>
      <c r="F5" s="520" t="s">
        <v>3</v>
      </c>
      <c r="G5" s="520"/>
      <c r="H5" s="520" t="s">
        <v>4</v>
      </c>
      <c r="I5" s="521"/>
    </row>
    <row r="6" spans="1:9" ht="24.75" customHeight="1">
      <c r="A6" s="7"/>
      <c r="B6" s="7"/>
      <c r="C6" s="7"/>
      <c r="D6" s="20"/>
      <c r="E6" s="24"/>
      <c r="F6" s="25"/>
      <c r="G6" s="25"/>
      <c r="H6" s="26"/>
      <c r="I6" s="30"/>
    </row>
    <row r="7" spans="1:9" ht="24.75" customHeight="1">
      <c r="A7" s="21" t="s">
        <v>15</v>
      </c>
      <c r="B7" s="14"/>
      <c r="C7" s="14"/>
      <c r="D7" s="22"/>
      <c r="E7" s="69">
        <v>110203</v>
      </c>
      <c r="F7" s="28">
        <v>3315421</v>
      </c>
      <c r="G7" s="200">
        <v>21</v>
      </c>
      <c r="H7" s="199"/>
      <c r="I7" s="201"/>
    </row>
    <row r="8" spans="1:9" ht="24.75" customHeight="1">
      <c r="A8" s="14"/>
      <c r="B8" s="14" t="s">
        <v>26</v>
      </c>
      <c r="C8" s="14"/>
      <c r="D8" s="22"/>
      <c r="E8" s="69"/>
      <c r="F8" s="199"/>
      <c r="G8" s="200"/>
      <c r="H8" s="199"/>
      <c r="I8" s="201"/>
    </row>
    <row r="9" spans="1:9" ht="24.75" customHeight="1">
      <c r="A9" s="14"/>
      <c r="B9" s="14"/>
      <c r="C9" s="14"/>
      <c r="D9" s="22"/>
      <c r="E9" s="69"/>
      <c r="F9" s="199"/>
      <c r="G9" s="200"/>
      <c r="H9" s="199"/>
      <c r="I9" s="201"/>
    </row>
    <row r="10" spans="1:9" ht="24.75" customHeight="1">
      <c r="A10" s="14"/>
      <c r="B10" s="14"/>
      <c r="C10" s="21" t="s">
        <v>36</v>
      </c>
      <c r="D10" s="22"/>
      <c r="E10" s="69">
        <v>110201</v>
      </c>
      <c r="F10" s="199"/>
      <c r="G10" s="200"/>
      <c r="H10" s="28">
        <v>3315421</v>
      </c>
      <c r="I10" s="196">
        <v>21</v>
      </c>
    </row>
    <row r="11" spans="1:9" ht="24.75" customHeight="1">
      <c r="A11" s="14"/>
      <c r="B11" s="14"/>
      <c r="C11" s="14"/>
      <c r="D11" s="22" t="s">
        <v>7</v>
      </c>
      <c r="E11" s="27"/>
      <c r="F11" s="28"/>
      <c r="G11" s="39"/>
      <c r="H11" s="28"/>
      <c r="I11" s="31"/>
    </row>
    <row r="12" spans="1:9" ht="24.75" customHeight="1">
      <c r="A12" s="14"/>
      <c r="B12" s="14"/>
      <c r="C12" s="14"/>
      <c r="D12" s="22"/>
      <c r="E12" s="27"/>
      <c r="F12" s="28"/>
      <c r="G12" s="39"/>
      <c r="H12" s="28"/>
      <c r="I12" s="31"/>
    </row>
    <row r="13" spans="1:9" ht="24.75" customHeight="1">
      <c r="A13" s="14"/>
      <c r="B13" s="14"/>
      <c r="C13" s="14"/>
      <c r="D13" s="22"/>
      <c r="E13" s="27"/>
      <c r="F13" s="28"/>
      <c r="G13" s="39"/>
      <c r="H13" s="28"/>
      <c r="I13" s="40"/>
    </row>
    <row r="14" spans="1:9" ht="24.75" customHeight="1">
      <c r="A14" s="14"/>
      <c r="B14" s="14"/>
      <c r="C14" s="14"/>
      <c r="D14" s="22"/>
      <c r="E14" s="27"/>
      <c r="F14" s="28"/>
      <c r="G14" s="39"/>
      <c r="H14" s="28"/>
      <c r="I14" s="40"/>
    </row>
    <row r="15" spans="1:9" ht="24.75" customHeight="1">
      <c r="A15" s="14"/>
      <c r="B15" s="14"/>
      <c r="C15" s="14"/>
      <c r="D15" s="22"/>
      <c r="E15" s="27"/>
      <c r="F15" s="28"/>
      <c r="G15" s="39"/>
      <c r="H15" s="28"/>
      <c r="I15" s="43"/>
    </row>
    <row r="16" spans="1:9" ht="24.75" customHeight="1">
      <c r="A16" s="14"/>
      <c r="B16" s="14"/>
      <c r="C16" s="14"/>
      <c r="D16" s="22"/>
      <c r="E16" s="44"/>
      <c r="F16" s="44"/>
      <c r="G16" s="27"/>
      <c r="H16" s="44"/>
      <c r="I16" s="2"/>
    </row>
    <row r="17" spans="1:9" ht="24.75" customHeight="1">
      <c r="A17" s="14"/>
      <c r="B17" s="14"/>
      <c r="C17" s="14"/>
      <c r="D17" s="22"/>
      <c r="E17" s="44"/>
      <c r="F17" s="44"/>
      <c r="G17" s="27"/>
      <c r="H17" s="44"/>
      <c r="I17" s="2"/>
    </row>
    <row r="18" spans="1:9" ht="24.75" customHeight="1">
      <c r="A18" s="14"/>
      <c r="B18" s="14"/>
      <c r="C18" s="14"/>
      <c r="D18" s="22"/>
      <c r="E18" s="44"/>
      <c r="F18" s="44"/>
      <c r="G18" s="27"/>
      <c r="H18" s="28"/>
      <c r="I18" s="2"/>
    </row>
    <row r="19" spans="1:9" ht="24.75" customHeight="1">
      <c r="A19" s="14"/>
      <c r="B19" s="14"/>
      <c r="C19" s="14"/>
      <c r="D19" s="22"/>
      <c r="E19" s="44"/>
      <c r="F19" s="44"/>
      <c r="G19" s="27"/>
      <c r="H19" s="28"/>
      <c r="I19" s="2"/>
    </row>
    <row r="20" spans="1:9" ht="24.75" customHeight="1">
      <c r="A20" s="14"/>
      <c r="B20" s="14"/>
      <c r="C20" s="14"/>
      <c r="D20" s="22"/>
      <c r="E20" s="44"/>
      <c r="F20" s="44"/>
      <c r="G20" s="27"/>
      <c r="H20" s="28"/>
      <c r="I20" s="2"/>
    </row>
    <row r="21" spans="1:9" ht="24.75" customHeight="1">
      <c r="A21" s="14"/>
      <c r="B21" s="14"/>
      <c r="C21" s="14"/>
      <c r="D21" s="22"/>
      <c r="E21" s="44"/>
      <c r="F21" s="44"/>
      <c r="G21" s="27"/>
      <c r="H21" s="28"/>
      <c r="I21" s="2"/>
    </row>
    <row r="22" spans="1:9" ht="24.75" customHeight="1">
      <c r="A22" s="14"/>
      <c r="B22" s="14"/>
      <c r="C22" s="14"/>
      <c r="D22" s="22"/>
      <c r="E22" s="44"/>
      <c r="F22" s="44"/>
      <c r="G22" s="27"/>
      <c r="H22" s="28"/>
      <c r="I22" s="2"/>
    </row>
    <row r="23" spans="1:9" ht="24.75" customHeight="1">
      <c r="A23" s="14"/>
      <c r="B23" s="14"/>
      <c r="C23" s="14"/>
      <c r="D23" s="22"/>
      <c r="E23" s="44"/>
      <c r="F23" s="44"/>
      <c r="G23" s="27"/>
      <c r="H23" s="44"/>
      <c r="I23" s="1"/>
    </row>
    <row r="24" spans="1:9" ht="24.75" customHeight="1">
      <c r="A24" s="14"/>
      <c r="B24" s="14"/>
      <c r="C24" s="14"/>
      <c r="D24" s="22"/>
      <c r="E24" s="27"/>
      <c r="F24" s="28"/>
      <c r="G24" s="39"/>
      <c r="H24" s="28"/>
      <c r="I24" s="31"/>
    </row>
    <row r="25" spans="1:9" ht="24.75" customHeight="1">
      <c r="A25" s="10"/>
      <c r="B25" s="10"/>
      <c r="C25" s="10"/>
      <c r="D25" s="23"/>
      <c r="E25" s="33"/>
      <c r="F25" s="35">
        <f>SUM(F7:F24)</f>
        <v>3315421</v>
      </c>
      <c r="G25" s="214">
        <f>SUM(G7:G24)</f>
        <v>21</v>
      </c>
      <c r="H25" s="34">
        <f>SUM(H10:H24)</f>
        <v>3315421</v>
      </c>
      <c r="I25" s="217">
        <f>SUM(I10:I24)</f>
        <v>21</v>
      </c>
    </row>
    <row r="26" spans="1:9" ht="24.75" customHeight="1">
      <c r="A26" s="38" t="s">
        <v>28</v>
      </c>
      <c r="B26" s="37"/>
      <c r="C26" s="6"/>
      <c r="D26" s="6"/>
      <c r="E26" s="7"/>
      <c r="F26" s="15"/>
      <c r="G26" s="43"/>
      <c r="H26" s="8"/>
      <c r="I26" s="8"/>
    </row>
    <row r="27" spans="1:9" ht="24.75" customHeight="1">
      <c r="A27" s="492" t="s">
        <v>342</v>
      </c>
      <c r="B27" s="492"/>
      <c r="C27" s="492"/>
      <c r="D27" s="492"/>
      <c r="E27" s="492"/>
      <c r="F27" s="492"/>
      <c r="G27" s="492"/>
      <c r="H27" s="492"/>
      <c r="I27" s="492"/>
    </row>
    <row r="28" spans="1:9" ht="24.75" customHeight="1">
      <c r="A28" s="10"/>
      <c r="B28" s="10"/>
      <c r="C28" s="10"/>
      <c r="D28" s="10"/>
      <c r="E28" s="11"/>
      <c r="F28" s="12"/>
      <c r="G28" s="203"/>
      <c r="H28" s="12"/>
      <c r="I28" s="12"/>
    </row>
    <row r="29" spans="1:9" ht="24.75" customHeight="1">
      <c r="A29" s="514"/>
      <c r="B29" s="515"/>
      <c r="C29" s="515"/>
      <c r="D29" s="516"/>
      <c r="E29" s="516"/>
      <c r="F29" s="516"/>
      <c r="G29" s="516"/>
      <c r="H29" s="516"/>
      <c r="I29" s="517"/>
    </row>
    <row r="30" spans="1:9" ht="24.75" customHeight="1">
      <c r="A30" s="13"/>
      <c r="B30" s="14"/>
      <c r="C30" s="14"/>
      <c r="D30" s="14"/>
      <c r="E30" s="9"/>
      <c r="F30" s="15"/>
      <c r="G30" s="43"/>
      <c r="H30" s="15"/>
      <c r="I30" s="16"/>
    </row>
    <row r="31" spans="1:9" ht="24.75" customHeight="1">
      <c r="A31" s="17"/>
      <c r="B31" s="10"/>
      <c r="C31" s="10"/>
      <c r="D31" s="10"/>
      <c r="E31" s="11"/>
      <c r="F31" s="12"/>
      <c r="G31" s="203"/>
      <c r="H31" s="12"/>
      <c r="I31" s="18"/>
    </row>
  </sheetData>
  <mergeCells count="11">
    <mergeCell ref="A1:C1"/>
    <mergeCell ref="G1:I1"/>
    <mergeCell ref="E2:F2"/>
    <mergeCell ref="G2:I2"/>
    <mergeCell ref="A27:I27"/>
    <mergeCell ref="A29:I29"/>
    <mergeCell ref="A3:I3"/>
    <mergeCell ref="A4:B4"/>
    <mergeCell ref="A5:D5"/>
    <mergeCell ref="F5:G5"/>
    <mergeCell ref="H5:I5"/>
  </mergeCells>
  <printOptions/>
  <pageMargins left="0.66" right="0.11" top="0.22" bottom="0.2" header="0.25" footer="0.1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O50"/>
  <sheetViews>
    <sheetView workbookViewId="0" topLeftCell="A1">
      <selection activeCell="D39" sqref="D39"/>
    </sheetView>
  </sheetViews>
  <sheetFormatPr defaultColWidth="9.140625" defaultRowHeight="24.75" customHeight="1"/>
  <cols>
    <col min="1" max="1" width="5.57421875" style="1" customWidth="1"/>
    <col min="2" max="2" width="10.140625" style="1" customWidth="1"/>
    <col min="3" max="3" width="6.00390625" style="1" customWidth="1"/>
    <col min="4" max="4" width="38.28125" style="1" customWidth="1"/>
    <col min="5" max="5" width="8.7109375" style="2" customWidth="1"/>
    <col min="6" max="6" width="11.421875" style="4" customWidth="1"/>
    <col min="7" max="7" width="4.57421875" style="212" customWidth="1"/>
    <col min="8" max="8" width="12.57421875" style="4" customWidth="1"/>
    <col min="9" max="9" width="4.8515625" style="212" customWidth="1"/>
    <col min="10" max="10" width="12.7109375" style="64" bestFit="1" customWidth="1"/>
    <col min="11" max="11" width="15.421875" style="64" customWidth="1"/>
    <col min="12" max="12" width="10.28125" style="64" bestFit="1" customWidth="1"/>
    <col min="13" max="13" width="10.421875" style="64" customWidth="1"/>
    <col min="14" max="14" width="12.57421875" style="64" customWidth="1"/>
    <col min="15" max="15" width="13.421875" style="1" customWidth="1"/>
    <col min="16" max="16384" width="9.140625" style="1" customWidth="1"/>
  </cols>
  <sheetData>
    <row r="1" spans="1:9" ht="24.75" customHeight="1">
      <c r="A1" s="163" t="s">
        <v>0</v>
      </c>
      <c r="B1" s="163"/>
      <c r="C1" s="163"/>
      <c r="F1" s="477" t="s">
        <v>328</v>
      </c>
      <c r="G1" s="477"/>
      <c r="H1" s="477"/>
      <c r="I1" s="477"/>
    </row>
    <row r="2" spans="5:9" ht="24.75" customHeight="1">
      <c r="E2" s="218"/>
      <c r="F2" s="477" t="s">
        <v>329</v>
      </c>
      <c r="G2" s="477"/>
      <c r="H2" s="477"/>
      <c r="I2" s="477"/>
    </row>
    <row r="3" spans="1:9" ht="24.75" customHeight="1">
      <c r="A3" s="490" t="s">
        <v>1</v>
      </c>
      <c r="B3" s="490"/>
      <c r="C3" s="490"/>
      <c r="D3" s="490"/>
      <c r="E3" s="490"/>
      <c r="F3" s="490"/>
      <c r="G3" s="490"/>
      <c r="H3" s="490"/>
      <c r="I3" s="490"/>
    </row>
    <row r="4" spans="1:6" ht="24.75" customHeight="1">
      <c r="A4" s="491" t="s">
        <v>2</v>
      </c>
      <c r="B4" s="491"/>
      <c r="C4" s="3"/>
      <c r="D4" s="2"/>
      <c r="F4" s="5"/>
    </row>
    <row r="5" spans="1:9" ht="24.75" customHeight="1">
      <c r="A5" s="518" t="s">
        <v>6</v>
      </c>
      <c r="B5" s="519"/>
      <c r="C5" s="519"/>
      <c r="D5" s="519"/>
      <c r="E5" s="19" t="s">
        <v>5</v>
      </c>
      <c r="F5" s="520" t="s">
        <v>3</v>
      </c>
      <c r="G5" s="520"/>
      <c r="H5" s="520" t="s">
        <v>4</v>
      </c>
      <c r="I5" s="521"/>
    </row>
    <row r="6" spans="1:9" ht="24.75" customHeight="1">
      <c r="A6" s="7"/>
      <c r="B6" s="7"/>
      <c r="C6" s="7"/>
      <c r="D6" s="20"/>
      <c r="E6" s="68"/>
      <c r="F6" s="25"/>
      <c r="G6" s="197"/>
      <c r="H6" s="26"/>
      <c r="I6" s="215"/>
    </row>
    <row r="7" spans="1:9" ht="24.75" customHeight="1">
      <c r="A7" s="21" t="s">
        <v>315</v>
      </c>
      <c r="B7" s="21"/>
      <c r="C7" s="21"/>
      <c r="D7" s="49"/>
      <c r="E7" s="69"/>
      <c r="F7" s="28"/>
      <c r="G7" s="200"/>
      <c r="H7" s="28"/>
      <c r="I7" s="196"/>
    </row>
    <row r="8" spans="1:9" ht="24.75" customHeight="1">
      <c r="A8" s="14"/>
      <c r="B8" s="14" t="s">
        <v>333</v>
      </c>
      <c r="C8" s="14"/>
      <c r="D8" s="22"/>
      <c r="E8" s="69">
        <v>110201</v>
      </c>
      <c r="F8" s="28">
        <f>285984-20</f>
        <v>285964</v>
      </c>
      <c r="G8" s="200">
        <v>9</v>
      </c>
      <c r="H8" s="28"/>
      <c r="I8" s="196"/>
    </row>
    <row r="9" spans="1:9" ht="24.75" customHeight="1">
      <c r="A9" s="14"/>
      <c r="B9" s="21" t="s">
        <v>9</v>
      </c>
      <c r="C9" s="21"/>
      <c r="D9" s="49"/>
      <c r="E9" s="69"/>
      <c r="F9" s="28"/>
      <c r="G9" s="200"/>
      <c r="H9" s="28"/>
      <c r="I9" s="196"/>
    </row>
    <row r="10" spans="1:9" ht="24.75" customHeight="1">
      <c r="A10" s="14"/>
      <c r="B10" s="14" t="s">
        <v>10</v>
      </c>
      <c r="C10" s="14"/>
      <c r="D10" s="22"/>
      <c r="E10" s="69">
        <v>110203</v>
      </c>
      <c r="F10" s="28">
        <v>4676510</v>
      </c>
      <c r="G10" s="200">
        <v>73</v>
      </c>
      <c r="H10" s="28"/>
      <c r="I10" s="196"/>
    </row>
    <row r="11" spans="1:9" ht="24.75" customHeight="1">
      <c r="A11" s="14"/>
      <c r="B11" s="21" t="s">
        <v>8</v>
      </c>
      <c r="C11" s="14"/>
      <c r="D11" s="22"/>
      <c r="E11" s="69"/>
      <c r="F11" s="28"/>
      <c r="G11" s="200"/>
      <c r="H11" s="28"/>
      <c r="I11" s="196"/>
    </row>
    <row r="12" spans="1:9" ht="24.75" customHeight="1">
      <c r="A12" s="14"/>
      <c r="B12" s="14" t="s">
        <v>330</v>
      </c>
      <c r="C12" s="14"/>
      <c r="D12" s="22"/>
      <c r="E12" s="69">
        <v>110201</v>
      </c>
      <c r="F12" s="28">
        <v>1679</v>
      </c>
      <c r="G12" s="200">
        <v>4</v>
      </c>
      <c r="H12" s="28"/>
      <c r="I12" s="196"/>
    </row>
    <row r="13" spans="1:9" ht="24.75" customHeight="1" hidden="1">
      <c r="A13" s="14"/>
      <c r="B13" s="21" t="s">
        <v>327</v>
      </c>
      <c r="C13" s="21"/>
      <c r="D13" s="22"/>
      <c r="E13" s="69">
        <v>110100</v>
      </c>
      <c r="F13" s="28"/>
      <c r="G13" s="200"/>
      <c r="H13" s="28"/>
      <c r="I13" s="196"/>
    </row>
    <row r="14" spans="1:9" ht="24.75" customHeight="1">
      <c r="A14" s="14"/>
      <c r="B14" s="14"/>
      <c r="C14" s="14"/>
      <c r="D14" s="22"/>
      <c r="E14" s="69"/>
      <c r="F14" s="28"/>
      <c r="G14" s="200"/>
      <c r="H14" s="28"/>
      <c r="I14" s="196"/>
    </row>
    <row r="15" spans="1:9" ht="24.75" customHeight="1">
      <c r="A15" s="14"/>
      <c r="B15" s="14"/>
      <c r="C15" s="21" t="s">
        <v>14</v>
      </c>
      <c r="D15" s="22"/>
      <c r="E15" s="69">
        <v>400000</v>
      </c>
      <c r="F15" s="28"/>
      <c r="G15" s="200"/>
      <c r="H15" s="28">
        <f>99637-20</f>
        <v>99617</v>
      </c>
      <c r="I15" s="196">
        <v>9</v>
      </c>
    </row>
    <row r="16" spans="1:9" ht="24.75" customHeight="1">
      <c r="A16" s="14"/>
      <c r="B16" s="14"/>
      <c r="C16" s="21"/>
      <c r="D16" s="22" t="s">
        <v>332</v>
      </c>
      <c r="E16" s="69">
        <v>110100</v>
      </c>
      <c r="F16" s="28"/>
      <c r="G16" s="200"/>
      <c r="H16" s="28">
        <v>1140</v>
      </c>
      <c r="I16" s="196" t="s">
        <v>34</v>
      </c>
    </row>
    <row r="17" spans="1:15" ht="24.75" customHeight="1">
      <c r="A17" s="14"/>
      <c r="B17" s="14"/>
      <c r="C17" s="14"/>
      <c r="D17" s="22" t="s">
        <v>11</v>
      </c>
      <c r="E17" s="69">
        <v>230105</v>
      </c>
      <c r="F17" s="28"/>
      <c r="G17" s="200"/>
      <c r="H17" s="66">
        <v>162</v>
      </c>
      <c r="I17" s="196">
        <v>17</v>
      </c>
      <c r="O17" s="226"/>
    </row>
    <row r="18" spans="1:9" ht="24.75" customHeight="1">
      <c r="A18" s="14"/>
      <c r="B18" s="14"/>
      <c r="C18" s="14"/>
      <c r="D18" s="22" t="s">
        <v>12</v>
      </c>
      <c r="E18" s="69">
        <v>230106</v>
      </c>
      <c r="F18" s="28"/>
      <c r="G18" s="200"/>
      <c r="H18" s="66">
        <v>194</v>
      </c>
      <c r="I18" s="196">
        <v>60</v>
      </c>
    </row>
    <row r="19" spans="1:9" ht="24.75" customHeight="1" hidden="1">
      <c r="A19" s="14"/>
      <c r="B19" s="14"/>
      <c r="C19" s="14"/>
      <c r="D19" s="22" t="s">
        <v>249</v>
      </c>
      <c r="E19" s="69">
        <v>110602</v>
      </c>
      <c r="F19" s="28"/>
      <c r="G19" s="200"/>
      <c r="H19" s="66"/>
      <c r="I19" s="196"/>
    </row>
    <row r="20" spans="1:9" ht="24.75" customHeight="1" hidden="1">
      <c r="A20" s="14"/>
      <c r="B20" s="14"/>
      <c r="C20" s="14"/>
      <c r="D20" s="22" t="s">
        <v>277</v>
      </c>
      <c r="E20" s="69">
        <v>110605</v>
      </c>
      <c r="F20" s="28"/>
      <c r="G20" s="200"/>
      <c r="H20" s="66"/>
      <c r="I20" s="213"/>
    </row>
    <row r="21" spans="1:8" ht="24.75" customHeight="1" hidden="1">
      <c r="A21" s="14"/>
      <c r="B21" s="14"/>
      <c r="C21" s="14"/>
      <c r="D21" s="22" t="s">
        <v>61</v>
      </c>
      <c r="E21" s="69">
        <v>230199</v>
      </c>
      <c r="F21" s="28"/>
      <c r="G21" s="200"/>
      <c r="H21" s="28"/>
    </row>
    <row r="22" spans="1:8" ht="24.75" customHeight="1" hidden="1">
      <c r="A22" s="14"/>
      <c r="B22" s="14"/>
      <c r="C22" s="14"/>
      <c r="D22" s="22" t="s">
        <v>248</v>
      </c>
      <c r="E22" s="69">
        <v>300000</v>
      </c>
      <c r="F22" s="28"/>
      <c r="G22" s="200"/>
      <c r="H22" s="66"/>
    </row>
    <row r="23" spans="1:9" ht="24.75" customHeight="1">
      <c r="A23" s="14"/>
      <c r="B23" s="14"/>
      <c r="C23" s="14"/>
      <c r="D23" s="22" t="s">
        <v>13</v>
      </c>
      <c r="E23" s="69">
        <v>441002</v>
      </c>
      <c r="F23" s="28"/>
      <c r="G23" s="200"/>
      <c r="H23" s="66">
        <v>4858500</v>
      </c>
      <c r="I23" s="213"/>
    </row>
    <row r="24" spans="1:9" ht="24.75" customHeight="1">
      <c r="A24" s="14"/>
      <c r="B24" s="14"/>
      <c r="C24" s="14"/>
      <c r="D24" s="22" t="s">
        <v>25</v>
      </c>
      <c r="E24" s="69">
        <v>230108</v>
      </c>
      <c r="F24" s="28"/>
      <c r="G24" s="200"/>
      <c r="H24" s="66">
        <v>4240</v>
      </c>
      <c r="I24" s="213"/>
    </row>
    <row r="25" spans="1:9" ht="24.75" customHeight="1" hidden="1">
      <c r="A25" s="14"/>
      <c r="B25" s="14"/>
      <c r="C25" s="14"/>
      <c r="D25" s="22" t="s">
        <v>223</v>
      </c>
      <c r="E25" s="69">
        <v>230199</v>
      </c>
      <c r="F25" s="28"/>
      <c r="G25" s="200"/>
      <c r="H25" s="28"/>
      <c r="I25" s="196"/>
    </row>
    <row r="26" spans="1:9" ht="24.75" customHeight="1">
      <c r="A26" s="14"/>
      <c r="B26" s="14"/>
      <c r="C26" s="14"/>
      <c r="D26" s="22" t="s">
        <v>304</v>
      </c>
      <c r="E26" s="69">
        <v>230199</v>
      </c>
      <c r="F26" s="28"/>
      <c r="G26" s="200"/>
      <c r="H26" s="28">
        <v>300</v>
      </c>
      <c r="I26" s="213"/>
    </row>
    <row r="27" spans="1:9" ht="24.75" customHeight="1" hidden="1">
      <c r="A27" s="14"/>
      <c r="B27" s="14"/>
      <c r="C27" s="14"/>
      <c r="D27" s="22" t="s">
        <v>314</v>
      </c>
      <c r="E27" s="69">
        <v>110604</v>
      </c>
      <c r="F27" s="28"/>
      <c r="G27" s="200"/>
      <c r="H27" s="28"/>
      <c r="I27" s="213"/>
    </row>
    <row r="28" spans="1:9" ht="24.75" customHeight="1">
      <c r="A28" s="14"/>
      <c r="B28" s="14"/>
      <c r="C28" s="14"/>
      <c r="D28" s="22"/>
      <c r="E28" s="69"/>
      <c r="F28" s="28"/>
      <c r="G28" s="200"/>
      <c r="H28" s="28"/>
      <c r="I28" s="213"/>
    </row>
    <row r="29" spans="1:9" ht="24.75" customHeight="1">
      <c r="A29" s="14"/>
      <c r="B29" s="14"/>
      <c r="C29" s="14"/>
      <c r="D29" s="22"/>
      <c r="E29" s="69"/>
      <c r="F29" s="28"/>
      <c r="G29" s="200"/>
      <c r="H29" s="28"/>
      <c r="I29" s="213"/>
    </row>
    <row r="30" spans="1:9" ht="24.75" customHeight="1">
      <c r="A30" s="14"/>
      <c r="B30" s="14"/>
      <c r="C30" s="14"/>
      <c r="D30" s="22"/>
      <c r="E30" s="69"/>
      <c r="F30" s="28"/>
      <c r="G30" s="200"/>
      <c r="H30" s="28"/>
      <c r="I30" s="213"/>
    </row>
    <row r="31" spans="1:8" ht="24.75" customHeight="1">
      <c r="A31" s="14"/>
      <c r="B31" s="14"/>
      <c r="C31" s="14"/>
      <c r="D31" s="22"/>
      <c r="E31" s="69"/>
      <c r="F31" s="28"/>
      <c r="G31" s="200"/>
      <c r="H31" s="28"/>
    </row>
    <row r="32" spans="1:9" ht="24.75" customHeight="1">
      <c r="A32" s="10"/>
      <c r="B32" s="10"/>
      <c r="C32" s="10"/>
      <c r="D32" s="23"/>
      <c r="E32" s="153"/>
      <c r="F32" s="35">
        <f>INT(SUM(F6:F31)+SUM(G6:G31)/100)</f>
        <v>4964153</v>
      </c>
      <c r="G32" s="214">
        <f>MOD(SUM(G6:G31),100)</f>
        <v>86</v>
      </c>
      <c r="H32" s="34">
        <f>INT(SUM(H5:H31)+SUM(I5:I31)/100)</f>
        <v>4964153</v>
      </c>
      <c r="I32" s="216">
        <f>MOD(SUM(I5:I31),100)</f>
        <v>86</v>
      </c>
    </row>
    <row r="33" spans="1:14" s="14" customFormat="1" ht="24.75" customHeight="1">
      <c r="A33" s="38" t="s">
        <v>28</v>
      </c>
      <c r="B33" s="37"/>
      <c r="C33" s="6"/>
      <c r="D33" s="6"/>
      <c r="E33" s="7"/>
      <c r="F33" s="15"/>
      <c r="G33" s="213"/>
      <c r="H33" s="8"/>
      <c r="I33" s="221"/>
      <c r="J33" s="64"/>
      <c r="K33" s="225"/>
      <c r="L33" s="225"/>
      <c r="M33" s="225"/>
      <c r="N33" s="225"/>
    </row>
    <row r="34" spans="1:9" ht="24.75" customHeight="1">
      <c r="A34" s="513" t="s">
        <v>331</v>
      </c>
      <c r="B34" s="513"/>
      <c r="C34" s="513"/>
      <c r="D34" s="513"/>
      <c r="E34" s="513"/>
      <c r="F34" s="513"/>
      <c r="G34" s="513"/>
      <c r="H34" s="513"/>
      <c r="I34" s="513"/>
    </row>
    <row r="35" spans="1:9" ht="24.75" customHeight="1">
      <c r="A35" s="10"/>
      <c r="B35" s="10"/>
      <c r="C35" s="10"/>
      <c r="D35" s="10"/>
      <c r="E35" s="11"/>
      <c r="F35" s="12"/>
      <c r="G35" s="219"/>
      <c r="H35" s="12"/>
      <c r="I35" s="219"/>
    </row>
    <row r="36" spans="1:9" ht="24.75" customHeight="1">
      <c r="A36" s="45"/>
      <c r="B36" s="41"/>
      <c r="C36" s="41"/>
      <c r="D36" s="42"/>
      <c r="E36" s="42"/>
      <c r="F36" s="204"/>
      <c r="G36" s="220"/>
      <c r="H36" s="204"/>
      <c r="I36" s="222"/>
    </row>
    <row r="37" spans="1:9" ht="24.75" customHeight="1">
      <c r="A37" s="13"/>
      <c r="B37" s="14"/>
      <c r="C37" s="14"/>
      <c r="D37" s="14"/>
      <c r="E37" s="9"/>
      <c r="F37" s="15"/>
      <c r="G37" s="213"/>
      <c r="H37" s="15"/>
      <c r="I37" s="223"/>
    </row>
    <row r="38" spans="1:9" ht="24.75" customHeight="1">
      <c r="A38" s="17"/>
      <c r="B38" s="10"/>
      <c r="C38" s="10"/>
      <c r="D38" s="10"/>
      <c r="E38" s="11"/>
      <c r="F38" s="12"/>
      <c r="G38" s="219"/>
      <c r="H38" s="12"/>
      <c r="I38" s="224"/>
    </row>
    <row r="39" spans="1:10" ht="24.75" customHeight="1">
      <c r="A39" s="6"/>
      <c r="B39" s="6"/>
      <c r="C39" s="6"/>
      <c r="D39" s="6"/>
      <c r="E39" s="7"/>
      <c r="F39" s="8"/>
      <c r="G39" s="221"/>
      <c r="H39" s="8"/>
      <c r="I39" s="221"/>
      <c r="J39" s="225"/>
    </row>
    <row r="50" ht="24.75" customHeight="1">
      <c r="D50" s="459" t="s">
        <v>345</v>
      </c>
    </row>
  </sheetData>
  <mergeCells count="8">
    <mergeCell ref="F1:I1"/>
    <mergeCell ref="F2:I2"/>
    <mergeCell ref="A34:I34"/>
    <mergeCell ref="A4:B4"/>
    <mergeCell ref="A5:D5"/>
    <mergeCell ref="H5:I5"/>
    <mergeCell ref="F5:G5"/>
    <mergeCell ref="A3:I3"/>
  </mergeCells>
  <printOptions/>
  <pageMargins left="0.48" right="0.11" top="0.44" bottom="0.21" header="0.16" footer="0.17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C14" sqref="C14"/>
    </sheetView>
  </sheetViews>
  <sheetFormatPr defaultColWidth="9.140625" defaultRowHeight="12.75"/>
  <cols>
    <col min="1" max="1" width="47.8515625" style="1" customWidth="1"/>
    <col min="2" max="2" width="17.00390625" style="64" customWidth="1"/>
    <col min="3" max="3" width="16.7109375" style="64" customWidth="1"/>
    <col min="4" max="4" width="9.140625" style="1" customWidth="1"/>
    <col min="5" max="5" width="12.7109375" style="1" bestFit="1" customWidth="1"/>
    <col min="6" max="16384" width="9.140625" style="1" customWidth="1"/>
  </cols>
  <sheetData>
    <row r="1" spans="1:3" ht="23.25">
      <c r="A1" s="478" t="s">
        <v>0</v>
      </c>
      <c r="B1" s="478"/>
      <c r="C1" s="478"/>
    </row>
    <row r="2" spans="1:3" ht="23.25">
      <c r="A2" s="478" t="s">
        <v>299</v>
      </c>
      <c r="B2" s="478"/>
      <c r="C2" s="478"/>
    </row>
    <row r="3" spans="1:3" ht="23.25">
      <c r="A3" s="479" t="s">
        <v>322</v>
      </c>
      <c r="B3" s="479"/>
      <c r="C3" s="479"/>
    </row>
    <row r="4" spans="1:3" ht="23.25">
      <c r="A4" s="11"/>
      <c r="B4" s="11"/>
      <c r="C4" s="57"/>
    </row>
    <row r="5" spans="1:3" ht="23.25">
      <c r="A5" s="19" t="s">
        <v>6</v>
      </c>
      <c r="B5" s="58" t="s">
        <v>41</v>
      </c>
      <c r="C5" s="58" t="s">
        <v>42</v>
      </c>
    </row>
    <row r="6" spans="1:5" ht="23.25">
      <c r="A6" s="59" t="s">
        <v>43</v>
      </c>
      <c r="B6" s="288">
        <v>17130</v>
      </c>
      <c r="C6" s="60"/>
      <c r="E6" s="64"/>
    </row>
    <row r="7" spans="1:5" ht="23.25">
      <c r="A7" s="44" t="s">
        <v>44</v>
      </c>
      <c r="B7" s="289">
        <v>407270</v>
      </c>
      <c r="C7" s="56"/>
      <c r="E7" s="64"/>
    </row>
    <row r="8" spans="1:5" ht="23.25">
      <c r="A8" s="44" t="s">
        <v>45</v>
      </c>
      <c r="B8" s="289">
        <v>81300</v>
      </c>
      <c r="C8" s="56"/>
      <c r="E8" s="64"/>
    </row>
    <row r="9" spans="1:5" ht="23.25">
      <c r="A9" s="44" t="s">
        <v>46</v>
      </c>
      <c r="B9" s="289">
        <v>20650</v>
      </c>
      <c r="C9" s="56"/>
      <c r="E9" s="64"/>
    </row>
    <row r="10" spans="1:5" ht="23.25">
      <c r="A10" s="44" t="s">
        <v>47</v>
      </c>
      <c r="B10" s="289">
        <v>48258</v>
      </c>
      <c r="C10" s="56"/>
      <c r="E10" s="64"/>
    </row>
    <row r="11" spans="1:5" ht="23.25">
      <c r="A11" s="44" t="s">
        <v>48</v>
      </c>
      <c r="B11" s="290">
        <v>71598.69</v>
      </c>
      <c r="C11" s="56"/>
      <c r="E11" s="64"/>
    </row>
    <row r="12" spans="1:5" ht="23.25">
      <c r="A12" s="44" t="s">
        <v>49</v>
      </c>
      <c r="B12" s="289">
        <v>22714.88</v>
      </c>
      <c r="C12" s="56"/>
      <c r="E12" s="64"/>
    </row>
    <row r="13" spans="1:5" ht="23.25">
      <c r="A13" s="44" t="s">
        <v>50</v>
      </c>
      <c r="B13" s="290">
        <v>46214.95</v>
      </c>
      <c r="C13" s="56"/>
      <c r="E13" s="64"/>
    </row>
    <row r="14" spans="1:5" ht="23.25">
      <c r="A14" s="44" t="s">
        <v>51</v>
      </c>
      <c r="B14" s="290"/>
      <c r="C14" s="56"/>
      <c r="E14" s="64"/>
    </row>
    <row r="15" spans="1:5" ht="23.25">
      <c r="A15" s="44" t="s">
        <v>52</v>
      </c>
      <c r="B15" s="290"/>
      <c r="C15" s="56"/>
      <c r="E15" s="64"/>
    </row>
    <row r="16" spans="1:5" ht="23.25">
      <c r="A16" s="44" t="s">
        <v>121</v>
      </c>
      <c r="B16" s="291">
        <v>5000</v>
      </c>
      <c r="C16" s="56"/>
      <c r="E16" s="64"/>
    </row>
    <row r="17" spans="1:5" ht="23.25">
      <c r="A17" s="44" t="s">
        <v>54</v>
      </c>
      <c r="B17" s="289">
        <v>4688.17</v>
      </c>
      <c r="C17" s="56"/>
      <c r="E17" s="64"/>
    </row>
    <row r="18" spans="1:5" ht="23.25">
      <c r="A18" s="44" t="s">
        <v>312</v>
      </c>
      <c r="B18" s="289"/>
      <c r="C18" s="56">
        <v>9157</v>
      </c>
      <c r="E18" s="64"/>
    </row>
    <row r="19" spans="1:5" ht="23.25">
      <c r="A19" s="44" t="s">
        <v>302</v>
      </c>
      <c r="B19" s="289"/>
      <c r="C19" s="56"/>
      <c r="E19" s="64"/>
    </row>
    <row r="20" spans="1:5" ht="23.25">
      <c r="A20" s="44" t="s">
        <v>55</v>
      </c>
      <c r="B20" s="292">
        <f>1875</f>
        <v>1875</v>
      </c>
      <c r="C20" s="56"/>
      <c r="E20" s="64"/>
    </row>
    <row r="21" spans="1:3" ht="23.25">
      <c r="A21" s="44" t="s">
        <v>146</v>
      </c>
      <c r="B21" s="292"/>
      <c r="C21" s="56"/>
    </row>
    <row r="22" spans="1:3" ht="23.25">
      <c r="A22" s="44" t="s">
        <v>53</v>
      </c>
      <c r="B22" s="292">
        <f>517600+68000+979799</f>
        <v>1565399</v>
      </c>
      <c r="C22" s="56"/>
    </row>
    <row r="23" spans="1:3" ht="23.25">
      <c r="A23" s="44" t="s">
        <v>148</v>
      </c>
      <c r="B23" s="292"/>
      <c r="C23" s="56"/>
    </row>
    <row r="24" spans="1:5" ht="23.25">
      <c r="A24" s="44" t="s">
        <v>211</v>
      </c>
      <c r="B24" s="291">
        <f>7297+4442+3962</f>
        <v>15701</v>
      </c>
      <c r="C24" s="56"/>
      <c r="E24" s="226"/>
    </row>
    <row r="25" spans="1:5" ht="23.25">
      <c r="A25" s="44" t="s">
        <v>124</v>
      </c>
      <c r="B25" s="291"/>
      <c r="C25" s="56"/>
      <c r="E25" s="226"/>
    </row>
    <row r="26" spans="1:3" ht="23.25">
      <c r="A26" s="44" t="s">
        <v>56</v>
      </c>
      <c r="B26" s="291"/>
      <c r="C26" s="291">
        <v>1196078.16</v>
      </c>
    </row>
    <row r="27" spans="1:3" ht="23.25">
      <c r="A27" s="44" t="s">
        <v>57</v>
      </c>
      <c r="B27" s="291"/>
      <c r="C27" s="291">
        <v>335472</v>
      </c>
    </row>
    <row r="28" spans="1:3" ht="23.25">
      <c r="A28" s="44" t="s">
        <v>58</v>
      </c>
      <c r="B28" s="291"/>
      <c r="C28" s="291">
        <v>765660</v>
      </c>
    </row>
    <row r="29" spans="1:3" ht="23.25">
      <c r="A29" s="44" t="s">
        <v>59</v>
      </c>
      <c r="B29" s="291"/>
      <c r="C29" s="292"/>
    </row>
    <row r="30" spans="1:3" ht="23.25">
      <c r="A30" s="44" t="s">
        <v>54</v>
      </c>
      <c r="B30" s="291"/>
      <c r="C30" s="291">
        <v>1432.53</v>
      </c>
    </row>
    <row r="31" spans="1:3" ht="23.25">
      <c r="A31" s="61" t="s">
        <v>254</v>
      </c>
      <c r="B31" s="293"/>
      <c r="C31" s="293"/>
    </row>
    <row r="32" spans="2:5" ht="24" thickBot="1">
      <c r="B32" s="294">
        <f>SUM(B6:B31)</f>
        <v>2307799.69</v>
      </c>
      <c r="C32" s="63">
        <f>SUM(C6:C31)</f>
        <v>2307799.69</v>
      </c>
      <c r="E32" s="226"/>
    </row>
    <row r="33" ht="24" thickTop="1"/>
  </sheetData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G20" sqref="G20"/>
    </sheetView>
  </sheetViews>
  <sheetFormatPr defaultColWidth="9.140625" defaultRowHeight="24.75" customHeight="1"/>
  <cols>
    <col min="1" max="1" width="5.57421875" style="1" customWidth="1"/>
    <col min="2" max="2" width="16.28125" style="1" customWidth="1"/>
    <col min="3" max="3" width="6.00390625" style="1" customWidth="1"/>
    <col min="4" max="4" width="32.421875" style="1" customWidth="1"/>
    <col min="5" max="5" width="8.7109375" style="2" customWidth="1"/>
    <col min="6" max="6" width="12.421875" style="4" customWidth="1"/>
    <col min="7" max="7" width="5.28125" style="212" customWidth="1"/>
    <col min="8" max="8" width="12.421875" style="4" customWidth="1"/>
    <col min="9" max="9" width="4.8515625" style="212" customWidth="1"/>
    <col min="10" max="10" width="11.28125" style="64" customWidth="1"/>
    <col min="11" max="16384" width="9.140625" style="1" customWidth="1"/>
  </cols>
  <sheetData>
    <row r="1" spans="1:9" ht="24.75" customHeight="1">
      <c r="A1" s="491" t="s">
        <v>0</v>
      </c>
      <c r="B1" s="491"/>
      <c r="C1" s="491"/>
      <c r="D1" s="491"/>
      <c r="G1" s="477" t="s">
        <v>334</v>
      </c>
      <c r="H1" s="477"/>
      <c r="I1" s="477"/>
    </row>
    <row r="2" spans="3:9" ht="24.75" customHeight="1">
      <c r="C2" s="490" t="s">
        <v>32</v>
      </c>
      <c r="D2" s="490"/>
      <c r="E2" s="490"/>
      <c r="F2" s="490"/>
      <c r="G2" s="477" t="s">
        <v>335</v>
      </c>
      <c r="H2" s="477"/>
      <c r="I2" s="477"/>
    </row>
    <row r="3" spans="1:6" ht="24.75" customHeight="1">
      <c r="A3" s="491" t="s">
        <v>2</v>
      </c>
      <c r="B3" s="491"/>
      <c r="C3" s="3"/>
      <c r="D3" s="2"/>
      <c r="F3" s="5"/>
    </row>
    <row r="4" spans="1:9" ht="24.75" customHeight="1">
      <c r="A4" s="518" t="s">
        <v>6</v>
      </c>
      <c r="B4" s="519"/>
      <c r="C4" s="519"/>
      <c r="D4" s="519"/>
      <c r="E4" s="19" t="s">
        <v>5</v>
      </c>
      <c r="F4" s="520" t="s">
        <v>3</v>
      </c>
      <c r="G4" s="520"/>
      <c r="H4" s="520" t="s">
        <v>4</v>
      </c>
      <c r="I4" s="521"/>
    </row>
    <row r="5" spans="1:13" ht="24.75" customHeight="1">
      <c r="A5" s="21" t="s">
        <v>16</v>
      </c>
      <c r="B5" s="14" t="s">
        <v>17</v>
      </c>
      <c r="C5" s="14"/>
      <c r="D5" s="22"/>
      <c r="E5" s="27">
        <v>510000</v>
      </c>
      <c r="F5" s="66">
        <v>16154</v>
      </c>
      <c r="G5" s="196" t="s">
        <v>34</v>
      </c>
      <c r="H5" s="28"/>
      <c r="I5" s="196"/>
      <c r="J5" s="225"/>
      <c r="K5" s="161"/>
      <c r="L5" s="14"/>
      <c r="M5" s="14"/>
    </row>
    <row r="6" spans="1:13" ht="24.75" customHeight="1">
      <c r="A6" s="14"/>
      <c r="B6" s="14" t="s">
        <v>18</v>
      </c>
      <c r="C6" s="14"/>
      <c r="D6" s="22"/>
      <c r="E6" s="27">
        <v>520000</v>
      </c>
      <c r="F6" s="28">
        <v>411430</v>
      </c>
      <c r="G6" s="196" t="s">
        <v>34</v>
      </c>
      <c r="H6" s="28"/>
      <c r="I6" s="196"/>
      <c r="J6" s="225"/>
      <c r="K6" s="161"/>
      <c r="L6" s="14"/>
      <c r="M6" s="14"/>
    </row>
    <row r="7" spans="1:13" ht="24.75" customHeight="1">
      <c r="A7" s="14"/>
      <c r="B7" s="14" t="s">
        <v>19</v>
      </c>
      <c r="C7" s="14"/>
      <c r="D7" s="22"/>
      <c r="E7" s="27">
        <v>220600</v>
      </c>
      <c r="F7" s="28">
        <v>90300</v>
      </c>
      <c r="G7" s="196" t="s">
        <v>34</v>
      </c>
      <c r="H7" s="28"/>
      <c r="I7" s="196"/>
      <c r="J7" s="225"/>
      <c r="K7" s="161"/>
      <c r="L7" s="14"/>
      <c r="M7" s="14"/>
    </row>
    <row r="8" spans="1:13" ht="24.75" customHeight="1">
      <c r="A8" s="14"/>
      <c r="B8" s="14" t="s">
        <v>20</v>
      </c>
      <c r="C8" s="14"/>
      <c r="D8" s="22"/>
      <c r="E8" s="27">
        <v>531000</v>
      </c>
      <c r="F8" s="28">
        <v>19800</v>
      </c>
      <c r="G8" s="196" t="s">
        <v>34</v>
      </c>
      <c r="H8" s="28"/>
      <c r="I8" s="196"/>
      <c r="J8" s="225"/>
      <c r="K8" s="161"/>
      <c r="L8" s="14"/>
      <c r="M8" s="14"/>
    </row>
    <row r="9" spans="1:13" ht="24.75" customHeight="1">
      <c r="A9" s="14"/>
      <c r="B9" s="14" t="s">
        <v>21</v>
      </c>
      <c r="C9" s="14"/>
      <c r="D9" s="22"/>
      <c r="E9" s="27">
        <v>532000</v>
      </c>
      <c r="F9" s="28">
        <f>209492-1195</f>
        <v>208297</v>
      </c>
      <c r="G9" s="196" t="s">
        <v>34</v>
      </c>
      <c r="H9" s="28"/>
      <c r="I9" s="196"/>
      <c r="J9" s="225"/>
      <c r="K9" s="161"/>
      <c r="L9" s="14"/>
      <c r="M9" s="14"/>
    </row>
    <row r="10" spans="1:13" ht="24.75" customHeight="1">
      <c r="A10" s="14"/>
      <c r="B10" s="14" t="s">
        <v>22</v>
      </c>
      <c r="C10" s="14"/>
      <c r="D10" s="22"/>
      <c r="E10" s="27">
        <v>533000</v>
      </c>
      <c r="F10" s="317">
        <v>157641</v>
      </c>
      <c r="G10" s="200">
        <v>55</v>
      </c>
      <c r="H10" s="28"/>
      <c r="I10" s="196"/>
      <c r="J10" s="225"/>
      <c r="K10" s="161"/>
      <c r="L10" s="14"/>
      <c r="M10" s="14"/>
    </row>
    <row r="11" spans="1:13" ht="24.75" customHeight="1">
      <c r="A11" s="14"/>
      <c r="B11" s="14" t="s">
        <v>23</v>
      </c>
      <c r="C11" s="14"/>
      <c r="D11" s="22"/>
      <c r="E11" s="27">
        <v>534000</v>
      </c>
      <c r="F11" s="28">
        <v>29955</v>
      </c>
      <c r="G11" s="200">
        <v>89</v>
      </c>
      <c r="H11" s="28"/>
      <c r="I11" s="196"/>
      <c r="J11" s="225"/>
      <c r="K11" s="161"/>
      <c r="L11" s="14"/>
      <c r="M11" s="14"/>
    </row>
    <row r="12" spans="1:13" ht="24.75" customHeight="1" hidden="1">
      <c r="A12" s="14"/>
      <c r="B12" s="14" t="s">
        <v>212</v>
      </c>
      <c r="C12" s="14"/>
      <c r="D12" s="22"/>
      <c r="E12" s="27">
        <v>536000</v>
      </c>
      <c r="F12" s="66"/>
      <c r="G12" s="196"/>
      <c r="H12" s="28"/>
      <c r="I12" s="196"/>
      <c r="J12" s="225"/>
      <c r="K12" s="161"/>
      <c r="L12" s="14"/>
      <c r="M12" s="14"/>
    </row>
    <row r="13" spans="1:13" ht="24.75" customHeight="1">
      <c r="A13" s="14"/>
      <c r="B13" s="14" t="s">
        <v>24</v>
      </c>
      <c r="C13" s="14"/>
      <c r="D13" s="22"/>
      <c r="E13" s="27">
        <v>541000</v>
      </c>
      <c r="F13" s="317">
        <v>9530</v>
      </c>
      <c r="G13" s="196" t="s">
        <v>34</v>
      </c>
      <c r="H13" s="28"/>
      <c r="I13" s="196"/>
      <c r="J13" s="225"/>
      <c r="K13" s="161"/>
      <c r="L13" s="14"/>
      <c r="M13" s="14"/>
    </row>
    <row r="14" spans="1:13" ht="24.75" customHeight="1" hidden="1">
      <c r="A14" s="14"/>
      <c r="B14" s="14" t="s">
        <v>62</v>
      </c>
      <c r="C14" s="14"/>
      <c r="D14" s="22"/>
      <c r="E14" s="27">
        <v>542000</v>
      </c>
      <c r="F14" s="317"/>
      <c r="G14" s="196"/>
      <c r="H14" s="28"/>
      <c r="I14" s="196"/>
      <c r="J14" s="225"/>
      <c r="K14" s="161"/>
      <c r="L14" s="14"/>
      <c r="M14" s="14"/>
    </row>
    <row r="15" spans="1:13" ht="24.75" customHeight="1">
      <c r="A15" s="14"/>
      <c r="B15" s="14" t="s">
        <v>252</v>
      </c>
      <c r="C15" s="14"/>
      <c r="D15" s="22"/>
      <c r="E15" s="27">
        <v>110605</v>
      </c>
      <c r="F15" s="66">
        <v>44800</v>
      </c>
      <c r="G15" s="196" t="s">
        <v>34</v>
      </c>
      <c r="H15" s="28"/>
      <c r="I15" s="196"/>
      <c r="J15" s="225"/>
      <c r="K15" s="161"/>
      <c r="L15" s="14"/>
      <c r="M15" s="14"/>
    </row>
    <row r="16" spans="1:13" ht="24.75" customHeight="1" hidden="1">
      <c r="A16" s="14"/>
      <c r="B16" s="14" t="s">
        <v>274</v>
      </c>
      <c r="C16" s="14"/>
      <c r="D16" s="22"/>
      <c r="E16" s="27">
        <v>110600</v>
      </c>
      <c r="F16" s="66"/>
      <c r="G16" s="196"/>
      <c r="H16" s="28"/>
      <c r="I16" s="196"/>
      <c r="J16" s="225"/>
      <c r="K16" s="161"/>
      <c r="L16" s="14"/>
      <c r="M16" s="14"/>
    </row>
    <row r="17" spans="1:13" ht="24.75" customHeight="1" hidden="1">
      <c r="A17" s="14"/>
      <c r="B17" s="14" t="s">
        <v>313</v>
      </c>
      <c r="C17" s="14"/>
      <c r="D17" s="22"/>
      <c r="E17" s="27">
        <v>140000</v>
      </c>
      <c r="F17" s="66"/>
      <c r="G17" s="196"/>
      <c r="H17" s="28"/>
      <c r="I17" s="196" t="s">
        <v>34</v>
      </c>
      <c r="J17" s="225"/>
      <c r="K17" s="161"/>
      <c r="L17" s="14"/>
      <c r="M17" s="14"/>
    </row>
    <row r="18" spans="1:13" ht="24.75" customHeight="1" hidden="1">
      <c r="A18" s="14"/>
      <c r="B18" s="14" t="s">
        <v>250</v>
      </c>
      <c r="C18" s="14"/>
      <c r="D18" s="22"/>
      <c r="E18" s="27">
        <v>210402</v>
      </c>
      <c r="F18" s="317"/>
      <c r="G18" s="196"/>
      <c r="H18" s="28"/>
      <c r="I18" s="196"/>
      <c r="J18" s="225"/>
      <c r="K18" s="161"/>
      <c r="L18" s="14"/>
      <c r="M18" s="14"/>
    </row>
    <row r="19" spans="1:13" ht="24.75" customHeight="1" hidden="1">
      <c r="A19" s="14"/>
      <c r="B19" s="14" t="s">
        <v>273</v>
      </c>
      <c r="C19" s="14"/>
      <c r="D19" s="22"/>
      <c r="E19" s="27">
        <v>210500</v>
      </c>
      <c r="F19" s="66"/>
      <c r="G19" s="196"/>
      <c r="H19" s="28"/>
      <c r="I19" s="196"/>
      <c r="J19" s="225"/>
      <c r="K19" s="161"/>
      <c r="L19" s="14"/>
      <c r="M19" s="14"/>
    </row>
    <row r="20" spans="1:13" ht="24.75" customHeight="1">
      <c r="A20" s="14"/>
      <c r="B20" s="14" t="s">
        <v>213</v>
      </c>
      <c r="C20" s="14"/>
      <c r="D20" s="22"/>
      <c r="E20" s="27">
        <v>230102</v>
      </c>
      <c r="F20" s="28">
        <v>7572</v>
      </c>
      <c r="G20" s="196">
        <v>91</v>
      </c>
      <c r="H20" s="28"/>
      <c r="I20" s="196"/>
      <c r="J20" s="225"/>
      <c r="K20" s="161"/>
      <c r="L20" s="14"/>
      <c r="M20" s="14"/>
    </row>
    <row r="21" spans="1:13" ht="24.75" customHeight="1" hidden="1">
      <c r="A21" s="14"/>
      <c r="B21" s="14" t="s">
        <v>214</v>
      </c>
      <c r="C21" s="14"/>
      <c r="D21" s="22"/>
      <c r="E21" s="27">
        <v>230108</v>
      </c>
      <c r="F21" s="66"/>
      <c r="G21" s="200" t="s">
        <v>34</v>
      </c>
      <c r="H21" s="28"/>
      <c r="I21" s="196"/>
      <c r="J21" s="225"/>
      <c r="K21" s="161"/>
      <c r="L21" s="14"/>
      <c r="M21" s="14"/>
    </row>
    <row r="22" spans="1:13" ht="24.75" customHeight="1" hidden="1">
      <c r="A22" s="14"/>
      <c r="B22" s="14" t="s">
        <v>303</v>
      </c>
      <c r="C22" s="14"/>
      <c r="D22" s="22"/>
      <c r="E22" s="27">
        <v>230105</v>
      </c>
      <c r="F22" s="317"/>
      <c r="G22" s="200"/>
      <c r="H22" s="28"/>
      <c r="I22" s="196"/>
      <c r="J22" s="225"/>
      <c r="K22" s="161"/>
      <c r="L22" s="14"/>
      <c r="M22" s="14"/>
    </row>
    <row r="23" spans="1:13" ht="24.75" customHeight="1" hidden="1">
      <c r="A23" s="14"/>
      <c r="B23" s="14" t="s">
        <v>248</v>
      </c>
      <c r="C23" s="14"/>
      <c r="D23" s="22"/>
      <c r="E23" s="27">
        <v>300000</v>
      </c>
      <c r="F23" s="28"/>
      <c r="G23" s="200" t="s">
        <v>34</v>
      </c>
      <c r="H23" s="28"/>
      <c r="I23" s="196"/>
      <c r="J23" s="225"/>
      <c r="K23" s="161"/>
      <c r="L23" s="14"/>
      <c r="M23" s="14"/>
    </row>
    <row r="24" spans="1:13" ht="24.75" customHeight="1">
      <c r="A24" s="14"/>
      <c r="B24" s="14" t="s">
        <v>13</v>
      </c>
      <c r="C24" s="14"/>
      <c r="D24" s="22"/>
      <c r="E24" s="27">
        <v>441002</v>
      </c>
      <c r="F24" s="28">
        <v>2532100</v>
      </c>
      <c r="G24" s="200"/>
      <c r="H24" s="28"/>
      <c r="I24" s="196"/>
      <c r="J24" s="225"/>
      <c r="K24" s="161"/>
      <c r="L24" s="14"/>
      <c r="M24" s="14"/>
    </row>
    <row r="25" spans="1:13" ht="24.75" customHeight="1">
      <c r="A25" s="14"/>
      <c r="B25" s="14"/>
      <c r="C25" s="14" t="s">
        <v>4</v>
      </c>
      <c r="D25" s="49" t="s">
        <v>275</v>
      </c>
      <c r="E25" s="27"/>
      <c r="F25" s="28"/>
      <c r="G25" s="200"/>
      <c r="H25" s="28"/>
      <c r="I25" s="196"/>
      <c r="J25" s="225"/>
      <c r="K25" s="161"/>
      <c r="L25" s="14"/>
      <c r="M25" s="14"/>
    </row>
    <row r="26" spans="1:13" ht="24.75" customHeight="1">
      <c r="A26" s="14"/>
      <c r="B26" s="14"/>
      <c r="C26" s="14"/>
      <c r="D26" s="22" t="s">
        <v>26</v>
      </c>
      <c r="E26" s="27">
        <v>110202</v>
      </c>
      <c r="F26" s="28"/>
      <c r="G26" s="200"/>
      <c r="H26" s="28">
        <v>3315421</v>
      </c>
      <c r="I26" s="196">
        <v>21</v>
      </c>
      <c r="J26" s="229"/>
      <c r="K26" s="164"/>
      <c r="L26" s="162"/>
      <c r="M26" s="162"/>
    </row>
    <row r="27" spans="1:13" ht="24.75" customHeight="1">
      <c r="A27" s="14"/>
      <c r="B27" s="14"/>
      <c r="C27" s="14"/>
      <c r="D27" s="49" t="s">
        <v>9</v>
      </c>
      <c r="E27" s="27"/>
      <c r="F27" s="28"/>
      <c r="G27" s="200"/>
      <c r="H27" s="28"/>
      <c r="I27" s="196"/>
      <c r="J27" s="229" t="s">
        <v>225</v>
      </c>
      <c r="K27" s="164"/>
      <c r="L27" s="162"/>
      <c r="M27" s="162"/>
    </row>
    <row r="28" spans="1:13" ht="24.75" customHeight="1">
      <c r="A28" s="14"/>
      <c r="B28" s="14"/>
      <c r="C28" s="14"/>
      <c r="D28" s="22" t="s">
        <v>10</v>
      </c>
      <c r="E28" s="27">
        <v>110202</v>
      </c>
      <c r="F28" s="28"/>
      <c r="G28" s="200"/>
      <c r="H28" s="28"/>
      <c r="I28" s="196"/>
      <c r="J28" s="229" t="s">
        <v>226</v>
      </c>
      <c r="K28" s="164"/>
      <c r="L28" s="162"/>
      <c r="M28" s="162"/>
    </row>
    <row r="29" spans="1:13" ht="24.75" customHeight="1">
      <c r="A29" s="14"/>
      <c r="B29" s="14"/>
      <c r="C29" s="14"/>
      <c r="D29" s="49" t="s">
        <v>275</v>
      </c>
      <c r="E29" s="27"/>
      <c r="F29" s="28"/>
      <c r="G29" s="200"/>
      <c r="H29" s="28"/>
      <c r="I29" s="196"/>
      <c r="J29" s="229"/>
      <c r="K29" s="162"/>
      <c r="L29" s="162"/>
      <c r="M29" s="162"/>
    </row>
    <row r="30" spans="1:13" ht="24.75" customHeight="1">
      <c r="A30" s="14"/>
      <c r="B30" s="14"/>
      <c r="C30" s="14"/>
      <c r="D30" s="22" t="s">
        <v>276</v>
      </c>
      <c r="E30" s="27">
        <v>110201</v>
      </c>
      <c r="F30" s="28"/>
      <c r="G30" s="200"/>
      <c r="H30" s="28"/>
      <c r="I30" s="196"/>
      <c r="J30" s="229"/>
      <c r="K30" s="162"/>
      <c r="L30" s="162"/>
      <c r="M30" s="162"/>
    </row>
    <row r="31" spans="1:13" ht="24.75" customHeight="1">
      <c r="A31" s="14"/>
      <c r="B31" s="14"/>
      <c r="C31" s="14"/>
      <c r="D31" s="49" t="s">
        <v>27</v>
      </c>
      <c r="E31" s="27">
        <v>230102</v>
      </c>
      <c r="F31" s="36"/>
      <c r="G31" s="202"/>
      <c r="H31" s="371">
        <v>5413</v>
      </c>
      <c r="I31" s="451">
        <v>66</v>
      </c>
      <c r="J31" s="225"/>
      <c r="K31" s="14"/>
      <c r="L31" s="14"/>
      <c r="M31" s="14"/>
    </row>
    <row r="32" spans="1:13" ht="24.75" customHeight="1" hidden="1">
      <c r="A32" s="14"/>
      <c r="B32" s="14"/>
      <c r="C32" s="14"/>
      <c r="D32" s="49" t="s">
        <v>253</v>
      </c>
      <c r="E32" s="27">
        <v>412210</v>
      </c>
      <c r="F32" s="36"/>
      <c r="G32" s="202"/>
      <c r="H32" s="28"/>
      <c r="I32" s="196"/>
      <c r="J32" s="225"/>
      <c r="K32" s="14"/>
      <c r="L32" s="14"/>
      <c r="M32" s="14"/>
    </row>
    <row r="33" spans="1:13" ht="24.75" customHeight="1">
      <c r="A33" s="14"/>
      <c r="B33" s="14"/>
      <c r="C33" s="14"/>
      <c r="D33" s="49" t="s">
        <v>336</v>
      </c>
      <c r="E33" s="27">
        <v>412210</v>
      </c>
      <c r="F33" s="36"/>
      <c r="G33" s="202"/>
      <c r="H33" s="28">
        <v>190139</v>
      </c>
      <c r="I33" s="196" t="s">
        <v>34</v>
      </c>
      <c r="J33" s="225"/>
      <c r="K33" s="14"/>
      <c r="L33" s="14"/>
      <c r="M33" s="14"/>
    </row>
    <row r="34" spans="1:13" ht="24.75" customHeight="1">
      <c r="A34" s="14"/>
      <c r="B34" s="14"/>
      <c r="C34" s="14"/>
      <c r="D34" s="49" t="s">
        <v>313</v>
      </c>
      <c r="E34" s="27">
        <v>140000</v>
      </c>
      <c r="F34" s="36"/>
      <c r="G34" s="202"/>
      <c r="H34" s="28">
        <v>16607</v>
      </c>
      <c r="I34" s="196">
        <v>48</v>
      </c>
      <c r="J34" s="225"/>
      <c r="K34" s="14"/>
      <c r="L34" s="14"/>
      <c r="M34" s="14"/>
    </row>
    <row r="35" spans="1:13" ht="24.75" customHeight="1">
      <c r="A35" s="14"/>
      <c r="B35" s="14"/>
      <c r="C35" s="14"/>
      <c r="D35" s="49"/>
      <c r="E35" s="27"/>
      <c r="F35" s="36"/>
      <c r="G35" s="202"/>
      <c r="H35" s="28"/>
      <c r="I35" s="196"/>
      <c r="J35" s="225"/>
      <c r="K35" s="14"/>
      <c r="L35" s="14"/>
      <c r="M35" s="14"/>
    </row>
    <row r="36" spans="1:13" ht="24.75" customHeight="1">
      <c r="A36" s="14"/>
      <c r="B36" s="14"/>
      <c r="C36" s="14"/>
      <c r="D36" s="49"/>
      <c r="E36" s="27"/>
      <c r="F36" s="36"/>
      <c r="G36" s="202"/>
      <c r="H36" s="28"/>
      <c r="I36" s="196"/>
      <c r="J36" s="225"/>
      <c r="K36" s="14"/>
      <c r="L36" s="14"/>
      <c r="M36" s="14"/>
    </row>
    <row r="37" spans="1:13" ht="24.75" customHeight="1" thickBot="1">
      <c r="A37" s="10"/>
      <c r="B37" s="10"/>
      <c r="C37" s="10"/>
      <c r="D37" s="23"/>
      <c r="E37" s="29"/>
      <c r="F37" s="158">
        <f>INT(SUM(F5:F36)+SUM(G5:G36)/100)</f>
        <v>3527581</v>
      </c>
      <c r="G37" s="260">
        <f>MOD(SUM(G5:G36),100)</f>
        <v>35</v>
      </c>
      <c r="H37" s="158">
        <f>INT(SUM(H5:H36)+SUM(I5:I36)/100)</f>
        <v>3527581</v>
      </c>
      <c r="I37" s="262">
        <f>MOD(SUM(I5:I36),100)</f>
        <v>35</v>
      </c>
      <c r="J37" s="225"/>
      <c r="K37" s="14"/>
      <c r="L37" s="14"/>
      <c r="M37" s="14"/>
    </row>
    <row r="38" spans="1:13" ht="24.75" customHeight="1" thickTop="1">
      <c r="A38" s="38" t="s">
        <v>28</v>
      </c>
      <c r="B38" s="37"/>
      <c r="C38" s="6"/>
      <c r="D38" s="6"/>
      <c r="E38" s="7"/>
      <c r="F38" s="15"/>
      <c r="G38" s="213"/>
      <c r="H38" s="15"/>
      <c r="I38" s="213"/>
      <c r="J38" s="225"/>
      <c r="K38" s="14"/>
      <c r="L38" s="14"/>
      <c r="M38" s="14"/>
    </row>
    <row r="39" spans="1:9" ht="24.75" customHeight="1">
      <c r="A39" s="480" t="s">
        <v>340</v>
      </c>
      <c r="B39" s="480"/>
      <c r="C39" s="480"/>
      <c r="D39" s="480"/>
      <c r="E39" s="480"/>
      <c r="F39" s="480"/>
      <c r="G39" s="480"/>
      <c r="H39" s="480"/>
      <c r="I39" s="480"/>
    </row>
    <row r="40" spans="1:9" ht="24.75" customHeight="1">
      <c r="A40" s="45"/>
      <c r="B40" s="41"/>
      <c r="C40" s="41"/>
      <c r="D40" s="42"/>
      <c r="E40" s="42"/>
      <c r="F40" s="204"/>
      <c r="G40" s="220"/>
      <c r="H40" s="204"/>
      <c r="I40" s="222"/>
    </row>
    <row r="41" spans="1:9" ht="24.75" customHeight="1">
      <c r="A41" s="50"/>
      <c r="B41" s="51"/>
      <c r="C41" s="51"/>
      <c r="D41" s="52"/>
      <c r="E41" s="52"/>
      <c r="F41" s="205"/>
      <c r="G41" s="261"/>
      <c r="H41" s="205"/>
      <c r="I41" s="263"/>
    </row>
    <row r="42" spans="1:9" ht="24.75" customHeight="1">
      <c r="A42" s="17"/>
      <c r="B42" s="10"/>
      <c r="C42" s="10"/>
      <c r="D42" s="10"/>
      <c r="E42" s="11"/>
      <c r="F42" s="12"/>
      <c r="G42" s="219"/>
      <c r="H42" s="12"/>
      <c r="I42" s="224"/>
    </row>
  </sheetData>
  <mergeCells count="9">
    <mergeCell ref="G1:I1"/>
    <mergeCell ref="G2:I2"/>
    <mergeCell ref="C2:F2"/>
    <mergeCell ref="A1:D1"/>
    <mergeCell ref="A39:I39"/>
    <mergeCell ref="A3:B3"/>
    <mergeCell ref="A4:D4"/>
    <mergeCell ref="F4:G4"/>
    <mergeCell ref="H4:I4"/>
  </mergeCells>
  <printOptions/>
  <pageMargins left="0.42" right="0.11" top="0.5" bottom="0.15" header="0.16" footer="0.15"/>
  <pageSetup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O29" sqref="O29"/>
    </sheetView>
  </sheetViews>
  <sheetFormatPr defaultColWidth="9.140625" defaultRowHeight="24.75" customHeight="1"/>
  <cols>
    <col min="1" max="1" width="5.57421875" style="1" customWidth="1"/>
    <col min="2" max="2" width="8.28125" style="1" customWidth="1"/>
    <col min="3" max="3" width="6.00390625" style="1" customWidth="1"/>
    <col min="4" max="4" width="45.140625" style="1" customWidth="1"/>
    <col min="5" max="5" width="8.421875" style="2" customWidth="1"/>
    <col min="6" max="6" width="10.140625" style="4" customWidth="1"/>
    <col min="7" max="7" width="5.140625" style="4" customWidth="1"/>
    <col min="8" max="8" width="10.00390625" style="4" customWidth="1"/>
    <col min="9" max="9" width="4.8515625" style="4" customWidth="1"/>
    <col min="10" max="10" width="12.7109375" style="1" hidden="1" customWidth="1"/>
    <col min="11" max="11" width="11.28125" style="64" hidden="1" customWidth="1"/>
    <col min="12" max="12" width="13.28125" style="1" hidden="1" customWidth="1"/>
    <col min="13" max="16384" width="9.140625" style="1" customWidth="1"/>
  </cols>
  <sheetData>
    <row r="1" spans="1:9" ht="24.75" customHeight="1">
      <c r="A1" s="163" t="s">
        <v>0</v>
      </c>
      <c r="B1" s="163"/>
      <c r="C1" s="163"/>
      <c r="G1" s="477" t="s">
        <v>337</v>
      </c>
      <c r="H1" s="477"/>
      <c r="I1" s="477"/>
    </row>
    <row r="2" spans="5:9" ht="24.75" customHeight="1">
      <c r="E2" s="218"/>
      <c r="F2" s="477" t="s">
        <v>338</v>
      </c>
      <c r="G2" s="477"/>
      <c r="H2" s="477"/>
      <c r="I2" s="477"/>
    </row>
    <row r="3" spans="1:9" ht="24.75" customHeight="1">
      <c r="A3" s="490" t="s">
        <v>1</v>
      </c>
      <c r="B3" s="490"/>
      <c r="C3" s="490"/>
      <c r="D3" s="490"/>
      <c r="E3" s="490"/>
      <c r="F3" s="490"/>
      <c r="G3" s="490"/>
      <c r="H3" s="490"/>
      <c r="I3" s="490"/>
    </row>
    <row r="4" spans="1:6" ht="24.75" customHeight="1">
      <c r="A4" s="491" t="s">
        <v>2</v>
      </c>
      <c r="B4" s="491"/>
      <c r="C4" s="3"/>
      <c r="D4" s="2"/>
      <c r="F4" s="5"/>
    </row>
    <row r="5" spans="1:9" ht="24.75" customHeight="1">
      <c r="A5" s="518" t="s">
        <v>6</v>
      </c>
      <c r="B5" s="519"/>
      <c r="C5" s="519"/>
      <c r="D5" s="519"/>
      <c r="E5" s="19" t="s">
        <v>5</v>
      </c>
      <c r="F5" s="520" t="s">
        <v>3</v>
      </c>
      <c r="G5" s="520"/>
      <c r="H5" s="520" t="s">
        <v>4</v>
      </c>
      <c r="I5" s="521"/>
    </row>
    <row r="6" spans="1:9" ht="24.75" customHeight="1">
      <c r="A6" s="7"/>
      <c r="B6" s="7"/>
      <c r="C6" s="7"/>
      <c r="D6" s="20"/>
      <c r="E6" s="24"/>
      <c r="F6" s="197"/>
      <c r="G6" s="197"/>
      <c r="H6" s="26"/>
      <c r="I6" s="198"/>
    </row>
    <row r="7" spans="1:9" ht="24.75" customHeight="1">
      <c r="A7" s="21" t="s">
        <v>15</v>
      </c>
      <c r="B7" s="14" t="s">
        <v>29</v>
      </c>
      <c r="C7" s="14"/>
      <c r="D7" s="22"/>
      <c r="E7" s="27">
        <v>400000</v>
      </c>
      <c r="F7" s="28">
        <v>99617</v>
      </c>
      <c r="G7" s="200">
        <v>9</v>
      </c>
      <c r="H7" s="28"/>
      <c r="I7" s="201"/>
    </row>
    <row r="8" spans="1:10" ht="24.75" customHeight="1">
      <c r="A8" s="14"/>
      <c r="B8" s="14"/>
      <c r="C8" s="14"/>
      <c r="D8" s="22"/>
      <c r="E8" s="27"/>
      <c r="F8" s="199"/>
      <c r="G8" s="199"/>
      <c r="H8" s="28"/>
      <c r="I8" s="201"/>
      <c r="J8" s="64"/>
    </row>
    <row r="9" spans="1:12" ht="24.75" customHeight="1">
      <c r="A9" s="14"/>
      <c r="B9" s="14"/>
      <c r="C9" s="21" t="s">
        <v>4</v>
      </c>
      <c r="D9" s="22" t="s">
        <v>306</v>
      </c>
      <c r="E9" s="27">
        <v>411001</v>
      </c>
      <c r="F9" s="199"/>
      <c r="G9" s="199" t="s">
        <v>316</v>
      </c>
      <c r="H9" s="28">
        <v>134</v>
      </c>
      <c r="I9" s="196">
        <v>22</v>
      </c>
      <c r="J9" s="64">
        <f>10685.47</f>
        <v>10685.47</v>
      </c>
      <c r="K9" s="64">
        <v>2490</v>
      </c>
      <c r="L9" s="226">
        <f>J9+K9</f>
        <v>13175.47</v>
      </c>
    </row>
    <row r="10" spans="1:12" ht="24" customHeight="1">
      <c r="A10" s="14"/>
      <c r="B10" s="14"/>
      <c r="C10" s="21"/>
      <c r="D10" s="22" t="s">
        <v>217</v>
      </c>
      <c r="E10" s="27">
        <v>411002</v>
      </c>
      <c r="F10" s="199"/>
      <c r="G10" s="199"/>
      <c r="H10" s="28">
        <v>2886</v>
      </c>
      <c r="I10" s="196">
        <v>57</v>
      </c>
      <c r="J10" s="64">
        <v>3492.37</v>
      </c>
      <c r="K10" s="64">
        <v>177.64</v>
      </c>
      <c r="L10" s="226">
        <f aca="true" t="shared" si="0" ref="L10:L45">J10+K10</f>
        <v>3670.0099999999998</v>
      </c>
    </row>
    <row r="11" spans="1:12" ht="24.75" customHeight="1" hidden="1">
      <c r="A11" s="14"/>
      <c r="B11" s="14"/>
      <c r="C11" s="14"/>
      <c r="D11" s="22" t="s">
        <v>216</v>
      </c>
      <c r="E11" s="27">
        <v>411003</v>
      </c>
      <c r="F11" s="199"/>
      <c r="G11" s="199"/>
      <c r="H11" s="28"/>
      <c r="I11" s="196"/>
      <c r="J11" s="64">
        <v>7544</v>
      </c>
      <c r="K11" s="64">
        <v>600</v>
      </c>
      <c r="L11" s="226">
        <f t="shared" si="0"/>
        <v>8144</v>
      </c>
    </row>
    <row r="12" spans="1:12" ht="24.75" customHeight="1" hidden="1">
      <c r="A12" s="14"/>
      <c r="B12" s="14"/>
      <c r="C12" s="14"/>
      <c r="D12" s="22" t="s">
        <v>278</v>
      </c>
      <c r="E12" s="27">
        <v>412202</v>
      </c>
      <c r="F12" s="199"/>
      <c r="G12" s="199"/>
      <c r="H12" s="66"/>
      <c r="I12" s="196"/>
      <c r="J12" s="64"/>
      <c r="L12" s="226">
        <f t="shared" si="0"/>
        <v>0</v>
      </c>
    </row>
    <row r="13" spans="1:12" ht="24.75" customHeight="1" hidden="1">
      <c r="A13" s="14"/>
      <c r="B13" s="14"/>
      <c r="C13" s="14"/>
      <c r="D13" s="22" t="s">
        <v>218</v>
      </c>
      <c r="E13" s="27">
        <v>412210</v>
      </c>
      <c r="F13" s="199"/>
      <c r="G13" s="199"/>
      <c r="H13" s="66"/>
      <c r="I13" s="196"/>
      <c r="J13" s="64"/>
      <c r="L13" s="226">
        <f t="shared" si="0"/>
        <v>0</v>
      </c>
    </row>
    <row r="14" spans="1:12" ht="24.75" customHeight="1">
      <c r="A14" s="14"/>
      <c r="B14" s="14"/>
      <c r="C14" s="21"/>
      <c r="D14" s="22" t="s">
        <v>215</v>
      </c>
      <c r="E14" s="27">
        <v>412307</v>
      </c>
      <c r="F14" s="199"/>
      <c r="G14" s="199"/>
      <c r="H14" s="66">
        <v>102</v>
      </c>
      <c r="I14" s="196"/>
      <c r="J14" s="64">
        <v>20</v>
      </c>
      <c r="L14" s="226">
        <f t="shared" si="0"/>
        <v>20</v>
      </c>
    </row>
    <row r="15" spans="1:12" ht="24.75" customHeight="1" hidden="1">
      <c r="A15" s="14"/>
      <c r="B15" s="14"/>
      <c r="C15" s="21"/>
      <c r="D15" s="22" t="s">
        <v>224</v>
      </c>
      <c r="E15" s="27">
        <v>412199</v>
      </c>
      <c r="F15" s="199"/>
      <c r="G15" s="199"/>
      <c r="H15" s="66"/>
      <c r="I15" s="196"/>
      <c r="J15" s="64"/>
      <c r="L15" s="226">
        <f t="shared" si="0"/>
        <v>0</v>
      </c>
    </row>
    <row r="16" spans="1:12" ht="24.75" customHeight="1" hidden="1">
      <c r="A16" s="14"/>
      <c r="B16" s="14"/>
      <c r="C16" s="21"/>
      <c r="D16" s="22" t="s">
        <v>286</v>
      </c>
      <c r="E16" s="27">
        <v>412128</v>
      </c>
      <c r="F16" s="199"/>
      <c r="G16" s="199"/>
      <c r="H16" s="66"/>
      <c r="I16" s="196"/>
      <c r="J16" s="64">
        <v>150</v>
      </c>
      <c r="L16" s="226">
        <f t="shared" si="0"/>
        <v>150</v>
      </c>
    </row>
    <row r="17" spans="1:12" ht="24.75" customHeight="1">
      <c r="A17" s="14"/>
      <c r="B17" s="14"/>
      <c r="C17" s="21"/>
      <c r="D17" s="22" t="s">
        <v>287</v>
      </c>
      <c r="E17" s="27">
        <v>412107</v>
      </c>
      <c r="F17" s="199"/>
      <c r="G17" s="199"/>
      <c r="H17" s="66">
        <v>3520</v>
      </c>
      <c r="I17" s="196"/>
      <c r="J17" s="64">
        <v>3520</v>
      </c>
      <c r="L17" s="226">
        <f t="shared" si="0"/>
        <v>3520</v>
      </c>
    </row>
    <row r="18" spans="1:12" ht="24.75" customHeight="1" hidden="1">
      <c r="A18" s="14"/>
      <c r="B18" s="14"/>
      <c r="C18" s="14"/>
      <c r="D18" s="22" t="s">
        <v>219</v>
      </c>
      <c r="E18" s="27">
        <v>421004</v>
      </c>
      <c r="F18" s="199"/>
      <c r="G18" s="199"/>
      <c r="H18" s="28"/>
      <c r="I18" s="196"/>
      <c r="J18" s="64">
        <v>193645.86</v>
      </c>
      <c r="K18" s="64">
        <v>172348.68</v>
      </c>
      <c r="L18" s="226">
        <f t="shared" si="0"/>
        <v>365994.54</v>
      </c>
    </row>
    <row r="19" spans="1:12" ht="24.75" customHeight="1" hidden="1">
      <c r="A19" s="14"/>
      <c r="B19" s="14"/>
      <c r="C19" s="14"/>
      <c r="D19" s="22" t="s">
        <v>220</v>
      </c>
      <c r="E19" s="27">
        <v>421006</v>
      </c>
      <c r="F19" s="199"/>
      <c r="G19" s="199"/>
      <c r="H19" s="28"/>
      <c r="I19" s="196"/>
      <c r="J19" s="64">
        <v>81637.35</v>
      </c>
      <c r="K19" s="64">
        <v>63635.72</v>
      </c>
      <c r="L19" s="226">
        <f t="shared" si="0"/>
        <v>145273.07</v>
      </c>
    </row>
    <row r="20" spans="1:12" ht="24.75" customHeight="1" hidden="1">
      <c r="A20" s="14"/>
      <c r="B20" s="14"/>
      <c r="C20" s="14"/>
      <c r="D20" s="22" t="s">
        <v>221</v>
      </c>
      <c r="E20" s="27">
        <v>421007</v>
      </c>
      <c r="F20" s="199"/>
      <c r="G20" s="199"/>
      <c r="H20" s="66"/>
      <c r="I20" s="196"/>
      <c r="J20" s="64">
        <v>173689.43</v>
      </c>
      <c r="K20" s="64">
        <v>148624.58</v>
      </c>
      <c r="L20" s="226">
        <f t="shared" si="0"/>
        <v>322314.01</v>
      </c>
    </row>
    <row r="21" spans="1:12" ht="24.75" customHeight="1">
      <c r="A21" s="14"/>
      <c r="B21" s="14"/>
      <c r="C21" s="14"/>
      <c r="D21" s="22" t="s">
        <v>222</v>
      </c>
      <c r="E21" s="27">
        <v>421012</v>
      </c>
      <c r="F21" s="199"/>
      <c r="G21" s="199"/>
      <c r="H21" s="28">
        <v>24757</v>
      </c>
      <c r="I21" s="196">
        <v>21</v>
      </c>
      <c r="J21" s="64"/>
      <c r="L21" s="226">
        <f t="shared" si="0"/>
        <v>0</v>
      </c>
    </row>
    <row r="22" spans="1:12" ht="24.75" customHeight="1" hidden="1">
      <c r="A22" s="14"/>
      <c r="B22" s="14"/>
      <c r="C22" s="14"/>
      <c r="D22" s="22" t="s">
        <v>60</v>
      </c>
      <c r="E22" s="27">
        <v>421013</v>
      </c>
      <c r="F22" s="199"/>
      <c r="G22" s="199"/>
      <c r="H22" s="28"/>
      <c r="I22" s="196"/>
      <c r="J22" s="64">
        <v>16184.16</v>
      </c>
      <c r="L22" s="226">
        <f t="shared" si="0"/>
        <v>16184.16</v>
      </c>
    </row>
    <row r="23" spans="1:12" ht="24.75" customHeight="1" hidden="1">
      <c r="A23" s="14"/>
      <c r="B23" s="14"/>
      <c r="C23" s="14"/>
      <c r="D23" s="22" t="s">
        <v>279</v>
      </c>
      <c r="E23" s="27">
        <v>421002</v>
      </c>
      <c r="F23" s="199"/>
      <c r="G23" s="199"/>
      <c r="H23" s="28"/>
      <c r="I23" s="196"/>
      <c r="J23" s="64"/>
      <c r="L23" s="226">
        <f t="shared" si="0"/>
        <v>0</v>
      </c>
    </row>
    <row r="24" spans="1:12" ht="24.75" customHeight="1" hidden="1">
      <c r="A24" s="14"/>
      <c r="B24" s="14"/>
      <c r="C24" s="14"/>
      <c r="D24" s="22" t="s">
        <v>288</v>
      </c>
      <c r="E24" s="27">
        <v>421011</v>
      </c>
      <c r="F24" s="199"/>
      <c r="G24" s="199"/>
      <c r="H24" s="28"/>
      <c r="I24" s="196"/>
      <c r="J24" s="64"/>
      <c r="L24" s="226">
        <f t="shared" si="0"/>
        <v>0</v>
      </c>
    </row>
    <row r="25" spans="1:12" ht="24.75" customHeight="1" hidden="1">
      <c r="A25" s="14"/>
      <c r="B25" s="14"/>
      <c r="C25" s="14"/>
      <c r="D25" s="22" t="s">
        <v>79</v>
      </c>
      <c r="E25" s="27">
        <v>421015</v>
      </c>
      <c r="F25" s="199"/>
      <c r="G25" s="199"/>
      <c r="H25" s="28"/>
      <c r="I25" s="196"/>
      <c r="J25" s="64">
        <v>29228</v>
      </c>
      <c r="K25" s="64">
        <v>44807</v>
      </c>
      <c r="L25" s="226">
        <f t="shared" si="0"/>
        <v>74035</v>
      </c>
    </row>
    <row r="26" spans="1:12" ht="24.75" customHeight="1" hidden="1">
      <c r="A26" s="14"/>
      <c r="B26" s="14"/>
      <c r="C26" s="14"/>
      <c r="D26" s="22" t="s">
        <v>280</v>
      </c>
      <c r="E26" s="27">
        <v>421016</v>
      </c>
      <c r="F26" s="199"/>
      <c r="G26" s="199"/>
      <c r="H26" s="28"/>
      <c r="I26" s="196"/>
      <c r="J26" s="64"/>
      <c r="L26" s="226">
        <f t="shared" si="0"/>
        <v>0</v>
      </c>
    </row>
    <row r="27" spans="1:12" ht="24.75" customHeight="1" hidden="1">
      <c r="A27" s="14"/>
      <c r="B27" s="14"/>
      <c r="C27" s="14"/>
      <c r="D27" s="22" t="s">
        <v>281</v>
      </c>
      <c r="E27" s="27">
        <v>421005</v>
      </c>
      <c r="F27" s="199"/>
      <c r="G27" s="199"/>
      <c r="H27" s="28"/>
      <c r="I27" s="196"/>
      <c r="J27" s="64">
        <v>15005.34</v>
      </c>
      <c r="K27" s="64">
        <v>29916.88</v>
      </c>
      <c r="L27" s="226">
        <f t="shared" si="0"/>
        <v>44922.22</v>
      </c>
    </row>
    <row r="28" spans="1:12" ht="24.75" customHeight="1">
      <c r="A28" s="14"/>
      <c r="B28" s="14"/>
      <c r="C28" s="14"/>
      <c r="D28" s="22" t="s">
        <v>255</v>
      </c>
      <c r="E28" s="27">
        <v>412003</v>
      </c>
      <c r="F28" s="199"/>
      <c r="G28" s="199"/>
      <c r="H28" s="28">
        <v>37684</v>
      </c>
      <c r="I28" s="196">
        <v>9</v>
      </c>
      <c r="J28" s="64"/>
      <c r="L28" s="226">
        <f t="shared" si="0"/>
        <v>0</v>
      </c>
    </row>
    <row r="29" spans="1:12" ht="24.75" customHeight="1">
      <c r="A29" s="14"/>
      <c r="B29" s="14"/>
      <c r="C29" s="14"/>
      <c r="D29" s="22" t="s">
        <v>282</v>
      </c>
      <c r="E29" s="27">
        <v>414006</v>
      </c>
      <c r="F29" s="199"/>
      <c r="G29" s="199"/>
      <c r="H29" s="28">
        <v>30533</v>
      </c>
      <c r="I29" s="196"/>
      <c r="J29" s="64">
        <v>646</v>
      </c>
      <c r="K29" s="64">
        <v>24545</v>
      </c>
      <c r="L29" s="226">
        <f t="shared" si="0"/>
        <v>25191</v>
      </c>
    </row>
    <row r="30" spans="1:12" ht="24.75" customHeight="1" hidden="1">
      <c r="A30" s="14"/>
      <c r="B30" s="14"/>
      <c r="C30" s="14"/>
      <c r="D30" s="22" t="s">
        <v>283</v>
      </c>
      <c r="E30" s="27">
        <v>415004</v>
      </c>
      <c r="F30" s="199"/>
      <c r="G30" s="199"/>
      <c r="H30" s="28"/>
      <c r="I30" s="196"/>
      <c r="J30" s="64"/>
      <c r="L30" s="226">
        <f t="shared" si="0"/>
        <v>0</v>
      </c>
    </row>
    <row r="31" spans="1:12" ht="24.75" customHeight="1" hidden="1">
      <c r="A31" s="14"/>
      <c r="B31" s="14"/>
      <c r="C31" s="14"/>
      <c r="D31" s="22" t="s">
        <v>31</v>
      </c>
      <c r="E31" s="27">
        <v>415999</v>
      </c>
      <c r="F31" s="199"/>
      <c r="G31" s="199"/>
      <c r="H31" s="28"/>
      <c r="I31" s="196"/>
      <c r="J31" s="64"/>
      <c r="L31" s="226">
        <f t="shared" si="0"/>
        <v>0</v>
      </c>
    </row>
    <row r="32" spans="1:12" ht="24.75" customHeight="1" hidden="1">
      <c r="A32" s="14"/>
      <c r="B32" s="14"/>
      <c r="C32" s="14"/>
      <c r="D32" s="22" t="s">
        <v>284</v>
      </c>
      <c r="E32" s="27">
        <v>431002</v>
      </c>
      <c r="F32" s="199"/>
      <c r="G32" s="199"/>
      <c r="H32" s="28"/>
      <c r="I32" s="196"/>
      <c r="J32" s="64">
        <v>3963291</v>
      </c>
      <c r="L32" s="226">
        <f t="shared" si="0"/>
        <v>3963291</v>
      </c>
    </row>
    <row r="33" spans="1:12" ht="24.75" customHeight="1" hidden="1">
      <c r="A33" s="14"/>
      <c r="B33" s="14"/>
      <c r="C33" s="14"/>
      <c r="D33" s="22" t="s">
        <v>285</v>
      </c>
      <c r="E33" s="27">
        <v>412301</v>
      </c>
      <c r="F33" s="199"/>
      <c r="G33" s="199"/>
      <c r="H33" s="28"/>
      <c r="I33" s="196"/>
      <c r="J33" s="64"/>
      <c r="L33" s="226">
        <f t="shared" si="0"/>
        <v>0</v>
      </c>
    </row>
    <row r="34" spans="1:12" ht="24.75" customHeight="1" hidden="1">
      <c r="A34" s="14"/>
      <c r="B34" s="14"/>
      <c r="C34" s="14"/>
      <c r="D34" s="22" t="s">
        <v>305</v>
      </c>
      <c r="E34" s="27">
        <v>412399</v>
      </c>
      <c r="F34" s="199"/>
      <c r="G34" s="199"/>
      <c r="H34" s="28"/>
      <c r="I34" s="196"/>
      <c r="J34" s="64"/>
      <c r="L34" s="226">
        <f t="shared" si="0"/>
        <v>0</v>
      </c>
    </row>
    <row r="35" spans="1:12" ht="24.75" customHeight="1" hidden="1">
      <c r="A35" s="14"/>
      <c r="B35" s="14"/>
      <c r="C35" s="14"/>
      <c r="D35" s="22" t="s">
        <v>31</v>
      </c>
      <c r="E35" s="27">
        <v>415999</v>
      </c>
      <c r="F35" s="199"/>
      <c r="G35" s="199"/>
      <c r="H35" s="28"/>
      <c r="I35" s="196"/>
      <c r="J35" s="64"/>
      <c r="L35" s="226">
        <f t="shared" si="0"/>
        <v>0</v>
      </c>
    </row>
    <row r="36" spans="1:12" ht="24.75" customHeight="1" hidden="1">
      <c r="A36" s="14"/>
      <c r="B36" s="14"/>
      <c r="C36" s="14"/>
      <c r="D36" s="22" t="s">
        <v>218</v>
      </c>
      <c r="E36" s="27">
        <v>412210</v>
      </c>
      <c r="F36" s="199"/>
      <c r="G36" s="199"/>
      <c r="H36" s="28"/>
      <c r="I36" s="196"/>
      <c r="J36" s="64">
        <v>100</v>
      </c>
      <c r="L36" s="226">
        <f t="shared" si="0"/>
        <v>100</v>
      </c>
    </row>
    <row r="37" spans="1:12" ht="24.75" customHeight="1">
      <c r="A37" s="14"/>
      <c r="B37" s="14"/>
      <c r="C37" s="14"/>
      <c r="D37" s="22"/>
      <c r="E37" s="27"/>
      <c r="F37" s="199"/>
      <c r="G37" s="199"/>
      <c r="H37" s="28"/>
      <c r="I37" s="196"/>
      <c r="J37" s="64"/>
      <c r="L37" s="226"/>
    </row>
    <row r="38" spans="1:12" ht="24.75" customHeight="1">
      <c r="A38" s="14"/>
      <c r="B38" s="14"/>
      <c r="C38" s="14"/>
      <c r="D38" s="22"/>
      <c r="E38" s="27"/>
      <c r="F38" s="199"/>
      <c r="G38" s="199"/>
      <c r="H38" s="28"/>
      <c r="I38" s="196"/>
      <c r="J38" s="64"/>
      <c r="L38" s="226"/>
    </row>
    <row r="39" spans="1:12" ht="24.75" customHeight="1">
      <c r="A39" s="14"/>
      <c r="B39" s="14"/>
      <c r="C39" s="14"/>
      <c r="D39" s="22"/>
      <c r="E39" s="27"/>
      <c r="F39" s="199"/>
      <c r="G39" s="199"/>
      <c r="H39" s="28"/>
      <c r="I39" s="196"/>
      <c r="J39" s="64"/>
      <c r="L39" s="226"/>
    </row>
    <row r="40" spans="1:12" ht="24.75" customHeight="1">
      <c r="A40" s="14"/>
      <c r="B40" s="14"/>
      <c r="C40" s="14"/>
      <c r="D40" s="22"/>
      <c r="E40" s="27"/>
      <c r="F40" s="199"/>
      <c r="G40" s="199"/>
      <c r="H40" s="28"/>
      <c r="I40" s="196"/>
      <c r="J40" s="64"/>
      <c r="L40" s="226"/>
    </row>
    <row r="41" spans="1:12" ht="24.75" customHeight="1">
      <c r="A41" s="14"/>
      <c r="B41" s="14"/>
      <c r="C41" s="14"/>
      <c r="D41" s="22"/>
      <c r="E41" s="27"/>
      <c r="F41" s="199"/>
      <c r="G41" s="199"/>
      <c r="H41" s="28"/>
      <c r="I41" s="196"/>
      <c r="J41" s="64"/>
      <c r="L41" s="226"/>
    </row>
    <row r="42" spans="1:12" ht="24.75" customHeight="1">
      <c r="A42" s="14"/>
      <c r="B42" s="14"/>
      <c r="C42" s="14"/>
      <c r="D42" s="22"/>
      <c r="E42" s="27"/>
      <c r="F42" s="199"/>
      <c r="G42" s="199"/>
      <c r="H42" s="28"/>
      <c r="I42" s="196"/>
      <c r="J42" s="64"/>
      <c r="L42" s="226"/>
    </row>
    <row r="43" spans="1:12" ht="24.75" customHeight="1">
      <c r="A43" s="14"/>
      <c r="B43" s="14"/>
      <c r="C43" s="14"/>
      <c r="D43" s="22"/>
      <c r="E43" s="27"/>
      <c r="F43" s="199"/>
      <c r="G43" s="199"/>
      <c r="H43" s="28"/>
      <c r="I43" s="196"/>
      <c r="J43" s="64"/>
      <c r="L43" s="226">
        <f t="shared" si="0"/>
        <v>0</v>
      </c>
    </row>
    <row r="44" spans="1:12" ht="24.75" customHeight="1">
      <c r="A44" s="14"/>
      <c r="B44" s="14"/>
      <c r="C44" s="14"/>
      <c r="D44" s="22"/>
      <c r="E44" s="27"/>
      <c r="F44" s="28"/>
      <c r="G44" s="28"/>
      <c r="H44" s="28"/>
      <c r="I44" s="53"/>
      <c r="J44" s="64"/>
      <c r="L44" s="226">
        <f t="shared" si="0"/>
        <v>0</v>
      </c>
    </row>
    <row r="45" spans="1:12" ht="24.75" customHeight="1">
      <c r="A45" s="14"/>
      <c r="B45" s="14"/>
      <c r="C45" s="14"/>
      <c r="D45" s="23"/>
      <c r="E45" s="33"/>
      <c r="F45" s="35">
        <f>INT(SUM(F6:F44)+SUM(G6:G44)/100)</f>
        <v>99617</v>
      </c>
      <c r="G45" s="214">
        <f>MOD(SUM(G6:G44),100)</f>
        <v>9</v>
      </c>
      <c r="H45" s="34">
        <f>INT(SUM(H6:H44)+SUM(I6:I44)/100)</f>
        <v>99617</v>
      </c>
      <c r="I45" s="216">
        <f>MOD(SUM(I6:I44),100)</f>
        <v>9</v>
      </c>
      <c r="J45" s="64">
        <f>SUM(J8:J44)</f>
        <v>4498838.98</v>
      </c>
      <c r="K45" s="64">
        <f>SUM(K9:K44)</f>
        <v>487145.5</v>
      </c>
      <c r="L45" s="226">
        <f t="shared" si="0"/>
        <v>4985984.48</v>
      </c>
    </row>
    <row r="46" spans="1:9" ht="24.75" customHeight="1">
      <c r="A46" s="38" t="s">
        <v>28</v>
      </c>
      <c r="B46" s="37"/>
      <c r="C46" s="6"/>
      <c r="D46" s="6"/>
      <c r="E46" s="7"/>
      <c r="F46" s="15"/>
      <c r="G46" s="15"/>
      <c r="H46" s="8"/>
      <c r="I46" s="8"/>
    </row>
    <row r="47" spans="1:9" ht="24.75" customHeight="1">
      <c r="A47" s="513" t="s">
        <v>339</v>
      </c>
      <c r="B47" s="513"/>
      <c r="C47" s="513"/>
      <c r="D47" s="513"/>
      <c r="E47" s="513"/>
      <c r="F47" s="513"/>
      <c r="G47" s="513"/>
      <c r="H47" s="513"/>
      <c r="I47" s="513"/>
    </row>
    <row r="48" spans="1:9" ht="24.75" customHeight="1">
      <c r="A48" s="10"/>
      <c r="B48" s="10"/>
      <c r="C48" s="10"/>
      <c r="D48" s="10"/>
      <c r="E48" s="11"/>
      <c r="F48" s="12"/>
      <c r="G48" s="12"/>
      <c r="H48" s="12"/>
      <c r="I48" s="12"/>
    </row>
    <row r="49" spans="1:9" ht="24.75" customHeight="1">
      <c r="A49" s="45"/>
      <c r="B49" s="41"/>
      <c r="C49" s="41"/>
      <c r="D49" s="42"/>
      <c r="E49" s="42"/>
      <c r="F49" s="42"/>
      <c r="G49" s="42"/>
      <c r="H49" s="42"/>
      <c r="I49" s="46"/>
    </row>
    <row r="50" spans="1:9" ht="24.75" customHeight="1">
      <c r="A50" s="13"/>
      <c r="B50" s="14"/>
      <c r="C50" s="14"/>
      <c r="D50" s="14"/>
      <c r="E50" s="9"/>
      <c r="F50" s="15"/>
      <c r="G50" s="15"/>
      <c r="H50" s="15"/>
      <c r="I50" s="16"/>
    </row>
    <row r="51" spans="1:9" ht="24.75" customHeight="1">
      <c r="A51" s="17"/>
      <c r="B51" s="10"/>
      <c r="C51" s="10"/>
      <c r="D51" s="10"/>
      <c r="E51" s="11"/>
      <c r="F51" s="12"/>
      <c r="G51" s="12"/>
      <c r="H51" s="12"/>
      <c r="I51" s="18"/>
    </row>
  </sheetData>
  <mergeCells count="8">
    <mergeCell ref="G1:I1"/>
    <mergeCell ref="A3:I3"/>
    <mergeCell ref="F2:I2"/>
    <mergeCell ref="A47:I47"/>
    <mergeCell ref="A4:B4"/>
    <mergeCell ref="A5:D5"/>
    <mergeCell ref="F5:G5"/>
    <mergeCell ref="H5:I5"/>
  </mergeCells>
  <printOptions/>
  <pageMargins left="0.37" right="0.11" top="0.48" bottom="0.15" header="0.16" footer="0.15"/>
  <pageSetup horizontalDpi="600" verticalDpi="600" orientation="portrait" paperSize="9" scale="95" r:id="rId2"/>
  <ignoredErrors>
    <ignoredError sqref="G45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55">
      <selection activeCell="D15" sqref="D15"/>
    </sheetView>
  </sheetViews>
  <sheetFormatPr defaultColWidth="9.140625" defaultRowHeight="12.75"/>
  <cols>
    <col min="1" max="1" width="54.57421875" style="1" customWidth="1"/>
    <col min="2" max="2" width="16.00390625" style="177" customWidth="1"/>
    <col min="3" max="4" width="14.421875" style="64" customWidth="1"/>
    <col min="5" max="5" width="13.8515625" style="64" bestFit="1" customWidth="1"/>
    <col min="6" max="6" width="14.57421875" style="64" customWidth="1"/>
    <col min="7" max="8" width="14.140625" style="64" customWidth="1"/>
    <col min="9" max="16384" width="9.140625" style="1" customWidth="1"/>
  </cols>
  <sheetData>
    <row r="1" ht="24" thickBot="1"/>
    <row r="2" spans="1:4" ht="23.25">
      <c r="A2" s="482" t="s">
        <v>323</v>
      </c>
      <c r="B2" s="483"/>
      <c r="C2" s="483"/>
      <c r="D2" s="484"/>
    </row>
    <row r="3" spans="1:8" s="154" customFormat="1" ht="65.25" customHeight="1">
      <c r="A3" s="176" t="s">
        <v>184</v>
      </c>
      <c r="B3" s="277" t="s">
        <v>227</v>
      </c>
      <c r="C3" s="481" t="s">
        <v>230</v>
      </c>
      <c r="D3" s="481"/>
      <c r="E3" s="155"/>
      <c r="F3" s="155"/>
      <c r="G3" s="155"/>
      <c r="H3" s="155"/>
    </row>
    <row r="4" spans="1:6" ht="23.25">
      <c r="A4" s="267" t="s">
        <v>182</v>
      </c>
      <c r="B4" s="278">
        <v>1140</v>
      </c>
      <c r="C4" s="172"/>
      <c r="D4" s="172"/>
      <c r="E4" s="234"/>
      <c r="F4" s="264"/>
    </row>
    <row r="5" spans="1:6" ht="23.25">
      <c r="A5" s="268" t="s">
        <v>185</v>
      </c>
      <c r="B5" s="279"/>
      <c r="C5" s="165"/>
      <c r="D5" s="165"/>
      <c r="E5" s="2"/>
      <c r="F5" s="265"/>
    </row>
    <row r="6" spans="1:6" ht="23.25">
      <c r="A6" s="268" t="s">
        <v>186</v>
      </c>
      <c r="B6" s="280">
        <v>15404341.16</v>
      </c>
      <c r="C6" s="165"/>
      <c r="D6" s="165"/>
      <c r="E6" s="156"/>
      <c r="F6" s="266"/>
    </row>
    <row r="7" spans="1:5" ht="23.25">
      <c r="A7" s="268" t="s">
        <v>187</v>
      </c>
      <c r="B7" s="280">
        <v>551804.33</v>
      </c>
      <c r="C7" s="165"/>
      <c r="D7" s="165"/>
      <c r="E7" s="1"/>
    </row>
    <row r="8" spans="1:5" ht="23.25">
      <c r="A8" s="268" t="s">
        <v>188</v>
      </c>
      <c r="B8" s="280">
        <v>475255.2</v>
      </c>
      <c r="C8" s="165"/>
      <c r="D8" s="165"/>
      <c r="E8" s="1"/>
    </row>
    <row r="9" spans="1:4" ht="23.25">
      <c r="A9" s="268" t="s">
        <v>43</v>
      </c>
      <c r="B9" s="280">
        <v>207285</v>
      </c>
      <c r="C9" s="165"/>
      <c r="D9" s="165"/>
    </row>
    <row r="10" spans="1:6" ht="23.25">
      <c r="A10" s="268" t="s">
        <v>44</v>
      </c>
      <c r="B10" s="280">
        <v>2269847.42</v>
      </c>
      <c r="C10" s="165"/>
      <c r="D10" s="165"/>
      <c r="E10" s="151"/>
      <c r="F10" s="151"/>
    </row>
    <row r="11" spans="1:4" ht="23.25">
      <c r="A11" s="268" t="s">
        <v>45</v>
      </c>
      <c r="B11" s="280">
        <v>477348.39</v>
      </c>
      <c r="C11" s="165"/>
      <c r="D11" s="165"/>
    </row>
    <row r="12" spans="1:4" ht="23.25">
      <c r="A12" s="268" t="s">
        <v>46</v>
      </c>
      <c r="B12" s="280">
        <v>216610</v>
      </c>
      <c r="C12" s="165"/>
      <c r="D12" s="165"/>
    </row>
    <row r="13" spans="1:4" ht="23.25">
      <c r="A13" s="268" t="s">
        <v>47</v>
      </c>
      <c r="B13" s="280">
        <v>715436.24</v>
      </c>
      <c r="C13" s="165"/>
      <c r="D13" s="165"/>
    </row>
    <row r="14" spans="1:4" ht="23.25">
      <c r="A14" s="268" t="s">
        <v>48</v>
      </c>
      <c r="B14" s="280">
        <v>222370</v>
      </c>
      <c r="C14" s="165"/>
      <c r="D14" s="165"/>
    </row>
    <row r="15" spans="1:4" ht="23.25">
      <c r="A15" s="268" t="s">
        <v>49</v>
      </c>
      <c r="B15" s="280">
        <v>160465.37</v>
      </c>
      <c r="C15" s="165"/>
      <c r="D15" s="165"/>
    </row>
    <row r="16" spans="1:8" ht="23.25">
      <c r="A16" s="268" t="s">
        <v>183</v>
      </c>
      <c r="B16" s="280">
        <v>77900</v>
      </c>
      <c r="C16" s="165"/>
      <c r="D16" s="165"/>
      <c r="H16" s="151"/>
    </row>
    <row r="17" spans="1:4" ht="23.25">
      <c r="A17" s="268" t="s">
        <v>51</v>
      </c>
      <c r="B17" s="280">
        <v>279500</v>
      </c>
      <c r="C17" s="165"/>
      <c r="D17" s="165"/>
    </row>
    <row r="18" spans="1:7" ht="23.25">
      <c r="A18" s="268" t="s">
        <v>206</v>
      </c>
      <c r="B18" s="280">
        <v>354500</v>
      </c>
      <c r="C18" s="165"/>
      <c r="D18" s="165"/>
      <c r="G18" s="151"/>
    </row>
    <row r="19" spans="1:4" ht="23.25">
      <c r="A19" s="269" t="s">
        <v>189</v>
      </c>
      <c r="B19" s="281"/>
      <c r="C19" s="166"/>
      <c r="D19" s="166"/>
    </row>
    <row r="20" spans="1:4" ht="23.25">
      <c r="A20" s="269" t="s">
        <v>244</v>
      </c>
      <c r="B20" s="281">
        <v>10440.31</v>
      </c>
      <c r="C20" s="166"/>
      <c r="D20" s="166"/>
    </row>
    <row r="21" spans="1:4" ht="23.25">
      <c r="A21" s="269" t="s">
        <v>243</v>
      </c>
      <c r="B21" s="281">
        <v>125</v>
      </c>
      <c r="C21" s="166"/>
      <c r="D21" s="166"/>
    </row>
    <row r="22" spans="1:4" ht="23.25">
      <c r="A22" s="318" t="s">
        <v>211</v>
      </c>
      <c r="B22" s="319">
        <v>12104</v>
      </c>
      <c r="C22" s="320"/>
      <c r="D22" s="320"/>
    </row>
    <row r="23" spans="1:5" ht="24" thickBot="1">
      <c r="A23" s="268" t="s">
        <v>124</v>
      </c>
      <c r="B23" s="279"/>
      <c r="C23" s="165"/>
      <c r="D23" s="165"/>
      <c r="E23" s="1"/>
    </row>
    <row r="24" spans="1:4" ht="24" thickBot="1">
      <c r="A24" s="159" t="s">
        <v>207</v>
      </c>
      <c r="B24" s="282">
        <f>SUM(B4:B23)</f>
        <v>21436472.419999998</v>
      </c>
      <c r="C24" s="167"/>
      <c r="D24" s="167"/>
    </row>
    <row r="25" spans="1:8" s="336" customFormat="1" ht="23.25">
      <c r="A25" s="332"/>
      <c r="B25" s="333"/>
      <c r="C25" s="334"/>
      <c r="D25" s="334"/>
      <c r="E25" s="335"/>
      <c r="F25" s="335"/>
      <c r="G25" s="335"/>
      <c r="H25" s="335"/>
    </row>
    <row r="26" spans="1:4" ht="23.25">
      <c r="A26" s="270" t="s">
        <v>196</v>
      </c>
      <c r="B26" s="321">
        <v>5843540.74</v>
      </c>
      <c r="C26" s="166"/>
      <c r="D26" s="228"/>
    </row>
    <row r="27" spans="1:4" ht="23.25">
      <c r="A27" s="270" t="s">
        <v>52</v>
      </c>
      <c r="B27" s="321">
        <v>4061103.26</v>
      </c>
      <c r="C27" s="166"/>
      <c r="D27" s="166"/>
    </row>
    <row r="28" spans="1:4" ht="23.25">
      <c r="A28" s="275" t="s">
        <v>146</v>
      </c>
      <c r="B28" s="285"/>
      <c r="C28" s="172"/>
      <c r="D28" s="172"/>
    </row>
    <row r="29" spans="1:4" ht="23.25">
      <c r="A29" s="276" t="s">
        <v>148</v>
      </c>
      <c r="B29" s="322"/>
      <c r="C29" s="165"/>
      <c r="D29" s="165"/>
    </row>
    <row r="30" spans="1:4" ht="24" thickBot="1">
      <c r="A30" s="270" t="s">
        <v>205</v>
      </c>
      <c r="B30" s="321">
        <v>30000</v>
      </c>
      <c r="C30" s="166"/>
      <c r="D30" s="166"/>
    </row>
    <row r="31" spans="1:4" ht="24" thickTop="1">
      <c r="A31" s="271" t="s">
        <v>100</v>
      </c>
      <c r="B31" s="323">
        <v>2159.25</v>
      </c>
      <c r="C31" s="168"/>
      <c r="D31" s="168"/>
    </row>
    <row r="32" spans="1:4" ht="23.25">
      <c r="A32" s="272" t="s">
        <v>190</v>
      </c>
      <c r="B32" s="322">
        <v>792.18</v>
      </c>
      <c r="C32" s="165"/>
      <c r="D32" s="227"/>
    </row>
    <row r="33" spans="1:4" ht="23.25">
      <c r="A33" s="272" t="s">
        <v>102</v>
      </c>
      <c r="B33" s="322">
        <v>27525.91</v>
      </c>
      <c r="C33" s="165"/>
      <c r="D33" s="227"/>
    </row>
    <row r="34" spans="1:4" ht="23.25">
      <c r="A34" s="272" t="s">
        <v>55</v>
      </c>
      <c r="B34" s="322">
        <v>116250</v>
      </c>
      <c r="C34" s="174" t="s">
        <v>228</v>
      </c>
      <c r="D34" s="227">
        <f>SUM(B31:B38)</f>
        <v>726632.21</v>
      </c>
    </row>
    <row r="35" spans="1:4" ht="23.25">
      <c r="A35" s="272" t="s">
        <v>193</v>
      </c>
      <c r="B35" s="322">
        <v>29700</v>
      </c>
      <c r="C35" s="165"/>
      <c r="D35" s="227"/>
    </row>
    <row r="36" spans="1:4" ht="23.25">
      <c r="A36" s="272" t="s">
        <v>191</v>
      </c>
      <c r="B36" s="322">
        <v>550204.87</v>
      </c>
      <c r="C36" s="165"/>
      <c r="D36" s="227"/>
    </row>
    <row r="37" spans="1:4" ht="23.25">
      <c r="A37" s="272" t="s">
        <v>192</v>
      </c>
      <c r="B37" s="322"/>
      <c r="C37" s="165"/>
      <c r="D37" s="227"/>
    </row>
    <row r="38" spans="1:4" ht="24" thickBot="1">
      <c r="A38" s="273" t="s">
        <v>194</v>
      </c>
      <c r="B38" s="283"/>
      <c r="C38" s="170"/>
      <c r="D38" s="170"/>
    </row>
    <row r="39" spans="1:4" ht="24" thickTop="1">
      <c r="A39" s="325" t="s">
        <v>197</v>
      </c>
      <c r="B39" s="326">
        <v>64336.97</v>
      </c>
      <c r="C39" s="327"/>
      <c r="D39" s="327"/>
    </row>
    <row r="40" spans="1:4" ht="23.25">
      <c r="A40" s="274" t="s">
        <v>199</v>
      </c>
      <c r="B40" s="284">
        <v>13730.55</v>
      </c>
      <c r="C40" s="169"/>
      <c r="D40" s="169"/>
    </row>
    <row r="41" spans="1:4" ht="23.25">
      <c r="A41" s="274" t="s">
        <v>198</v>
      </c>
      <c r="B41" s="284">
        <v>13077</v>
      </c>
      <c r="C41" s="169"/>
      <c r="D41" s="169">
        <v>4985984.48</v>
      </c>
    </row>
    <row r="42" spans="1:6" ht="23.25">
      <c r="A42" s="328" t="s">
        <v>71</v>
      </c>
      <c r="B42" s="329"/>
      <c r="C42" s="330"/>
      <c r="D42" s="330"/>
      <c r="F42" s="64">
        <v>434579.43</v>
      </c>
    </row>
    <row r="43" spans="1:6" ht="23.25">
      <c r="A43" s="274" t="s">
        <v>200</v>
      </c>
      <c r="B43" s="284">
        <v>2658425.46</v>
      </c>
      <c r="C43" s="175" t="s">
        <v>229</v>
      </c>
      <c r="D43" s="169">
        <f>SUM(B39:B65)</f>
        <v>10750896.21</v>
      </c>
      <c r="E43" s="363" t="s">
        <v>289</v>
      </c>
      <c r="F43" s="64">
        <v>7671.75</v>
      </c>
    </row>
    <row r="44" spans="1:6" ht="23.25">
      <c r="A44" s="274" t="s">
        <v>30</v>
      </c>
      <c r="B44" s="284">
        <v>1022142.65</v>
      </c>
      <c r="C44" s="169"/>
      <c r="D44" s="169"/>
      <c r="F44" s="64">
        <v>2192488.15</v>
      </c>
    </row>
    <row r="45" spans="1:6" ht="23.25">
      <c r="A45" s="274" t="s">
        <v>203</v>
      </c>
      <c r="B45" s="284">
        <v>44922.22</v>
      </c>
      <c r="C45" s="169"/>
      <c r="D45" s="169"/>
      <c r="F45" s="64">
        <v>492702.88</v>
      </c>
    </row>
    <row r="46" spans="1:6" ht="23.25">
      <c r="A46" s="274" t="s">
        <v>201</v>
      </c>
      <c r="B46" s="284">
        <v>454016.72</v>
      </c>
      <c r="C46" s="169"/>
      <c r="D46" s="169"/>
      <c r="F46" s="64">
        <v>1691902.13</v>
      </c>
    </row>
    <row r="47" spans="1:6" ht="23.25">
      <c r="A47" s="274" t="s">
        <v>202</v>
      </c>
      <c r="B47" s="284">
        <v>1030663.8</v>
      </c>
      <c r="C47" s="169"/>
      <c r="D47" s="169"/>
      <c r="F47" s="64">
        <v>340</v>
      </c>
    </row>
    <row r="48" spans="1:6" ht="23.25">
      <c r="A48" s="274" t="s">
        <v>204</v>
      </c>
      <c r="B48" s="284"/>
      <c r="C48" s="169"/>
      <c r="D48" s="169"/>
      <c r="F48" s="64">
        <v>945227.39</v>
      </c>
    </row>
    <row r="49" spans="1:6" ht="23.25">
      <c r="A49" s="274" t="s">
        <v>77</v>
      </c>
      <c r="B49" s="284">
        <v>19967.38</v>
      </c>
      <c r="C49" s="169"/>
      <c r="D49" s="169"/>
      <c r="F49" s="64">
        <v>100</v>
      </c>
    </row>
    <row r="50" spans="1:6" ht="23.25">
      <c r="A50" s="274" t="s">
        <v>78</v>
      </c>
      <c r="B50" s="284">
        <v>37498.24</v>
      </c>
      <c r="C50" s="169"/>
      <c r="D50" s="169"/>
      <c r="F50" s="64">
        <v>4498738.98</v>
      </c>
    </row>
    <row r="51" spans="1:6" ht="23.25">
      <c r="A51" s="274" t="s">
        <v>79</v>
      </c>
      <c r="B51" s="284">
        <v>245108</v>
      </c>
      <c r="C51" s="169"/>
      <c r="D51" s="169"/>
      <c r="F51" s="64">
        <f>SUM(F42:F50)</f>
        <v>10263750.71</v>
      </c>
    </row>
    <row r="52" spans="1:4" ht="23.25">
      <c r="A52" s="274" t="s">
        <v>80</v>
      </c>
      <c r="B52" s="284"/>
      <c r="C52" s="169"/>
      <c r="D52" s="169"/>
    </row>
    <row r="53" spans="1:4" ht="23.25">
      <c r="A53" s="328" t="s">
        <v>81</v>
      </c>
      <c r="B53" s="329"/>
      <c r="C53" s="330"/>
      <c r="D53" s="330"/>
    </row>
    <row r="54" spans="1:4" ht="23.25">
      <c r="A54" s="397" t="s">
        <v>82</v>
      </c>
      <c r="B54" s="284">
        <v>17600</v>
      </c>
      <c r="C54" s="169"/>
      <c r="D54" s="169"/>
    </row>
    <row r="55" spans="1:4" ht="23.25">
      <c r="A55" s="328" t="s">
        <v>195</v>
      </c>
      <c r="B55" s="329">
        <v>536</v>
      </c>
      <c r="C55" s="330"/>
      <c r="D55" s="330"/>
    </row>
    <row r="56" spans="1:4" ht="23.25">
      <c r="A56" s="396" t="s">
        <v>256</v>
      </c>
      <c r="B56" s="329">
        <v>1700</v>
      </c>
      <c r="C56" s="330"/>
      <c r="D56" s="330"/>
    </row>
    <row r="57" spans="1:4" ht="23.25">
      <c r="A57" s="328" t="s">
        <v>257</v>
      </c>
      <c r="B57" s="329">
        <v>7771.75</v>
      </c>
      <c r="C57" s="330"/>
      <c r="D57" s="330"/>
    </row>
    <row r="58" spans="1:4" ht="23.25">
      <c r="A58" s="397" t="s">
        <v>86</v>
      </c>
      <c r="B58" s="284">
        <v>340</v>
      </c>
      <c r="C58" s="169"/>
      <c r="D58" s="169"/>
    </row>
    <row r="59" spans="1:4" ht="23.25">
      <c r="A59" s="397" t="s">
        <v>87</v>
      </c>
      <c r="B59" s="284"/>
      <c r="C59" s="169"/>
      <c r="D59" s="169"/>
    </row>
    <row r="60" spans="1:4" ht="23.25">
      <c r="A60" s="274" t="s">
        <v>258</v>
      </c>
      <c r="B60" s="284">
        <v>50830.12</v>
      </c>
      <c r="C60" s="169"/>
      <c r="D60" s="169"/>
    </row>
    <row r="61" spans="1:4" ht="23.25">
      <c r="A61" s="274" t="s">
        <v>89</v>
      </c>
      <c r="B61" s="284">
        <v>48200</v>
      </c>
      <c r="C61" s="169"/>
      <c r="D61" s="169"/>
    </row>
    <row r="62" spans="1:4" ht="23.25">
      <c r="A62" s="274" t="s">
        <v>90</v>
      </c>
      <c r="B62" s="284"/>
      <c r="C62" s="169"/>
      <c r="D62" s="169"/>
    </row>
    <row r="63" spans="1:4" ht="23.25">
      <c r="A63" s="274" t="s">
        <v>91</v>
      </c>
      <c r="B63" s="284">
        <v>450</v>
      </c>
      <c r="C63" s="169"/>
      <c r="D63" s="169"/>
    </row>
    <row r="64" spans="1:4" ht="23.25">
      <c r="A64" s="274" t="s">
        <v>92</v>
      </c>
      <c r="B64" s="284">
        <v>5019479.35</v>
      </c>
      <c r="C64" s="169"/>
      <c r="D64" s="320"/>
    </row>
    <row r="65" spans="1:4" ht="24" thickBot="1">
      <c r="A65" s="411" t="s">
        <v>307</v>
      </c>
      <c r="B65" s="412">
        <v>100</v>
      </c>
      <c r="C65" s="413"/>
      <c r="D65" s="171"/>
    </row>
    <row r="66" spans="1:4" ht="24" thickTop="1">
      <c r="A66" s="324" t="s">
        <v>300</v>
      </c>
      <c r="B66" s="331"/>
      <c r="C66" s="320"/>
      <c r="D66" s="320"/>
    </row>
    <row r="67" spans="1:4" ht="24" thickBot="1">
      <c r="A67" s="276" t="s">
        <v>53</v>
      </c>
      <c r="B67" s="286">
        <v>24300</v>
      </c>
      <c r="C67" s="165"/>
      <c r="D67" s="165"/>
    </row>
    <row r="68" spans="1:4" ht="24" thickBot="1">
      <c r="A68" s="160" t="s">
        <v>208</v>
      </c>
      <c r="B68" s="287">
        <f>SUM(B25:B67)</f>
        <v>21436472.42</v>
      </c>
      <c r="C68" s="173"/>
      <c r="D68" s="173"/>
    </row>
    <row r="69" spans="1:8" s="150" customFormat="1" ht="23.25">
      <c r="A69" s="1"/>
      <c r="B69" s="177"/>
      <c r="C69" s="64"/>
      <c r="D69" s="64"/>
      <c r="E69" s="64"/>
      <c r="F69" s="64"/>
      <c r="G69" s="64"/>
      <c r="H69" s="64"/>
    </row>
    <row r="70" ht="23.25">
      <c r="B70" s="177">
        <f>B24-B68</f>
        <v>0</v>
      </c>
    </row>
  </sheetData>
  <mergeCells count="2">
    <mergeCell ref="C3:D3"/>
    <mergeCell ref="A2:D2"/>
  </mergeCells>
  <printOptions/>
  <pageMargins left="0.41" right="0.11" top="0.11" bottom="0.18" header="0.11" footer="0.15"/>
  <pageSetup horizontalDpi="600" verticalDpi="600" orientation="portrait" paperSize="9" r:id="rId1"/>
  <ignoredErrors>
    <ignoredError sqref="D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cp:lastPrinted>2013-08-08T04:50:22Z</cp:lastPrinted>
  <dcterms:created xsi:type="dcterms:W3CDTF">2011-08-30T02:59:57Z</dcterms:created>
  <dcterms:modified xsi:type="dcterms:W3CDTF">2013-08-08T05:59:23Z</dcterms:modified>
  <cp:category/>
  <cp:version/>
  <cp:contentType/>
  <cp:contentStatus/>
</cp:coreProperties>
</file>