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250" tabRatio="963" activeTab="11"/>
  </bookViews>
  <sheets>
    <sheet name="19" sheetId="1" r:id="rId1"/>
    <sheet name="20" sheetId="2" r:id="rId2"/>
    <sheet name="มาตรฐาน1" sheetId="3" r:id="rId3"/>
    <sheet name="สมุดเงินสดจ่าย" sheetId="4" r:id="rId4"/>
    <sheet name="ปิดงส.จ่ายมาตรฐาน2" sheetId="5" r:id="rId5"/>
    <sheet name="ปิดทะเบียนเงินรายมาตรฐาน3" sheetId="6" r:id="rId6"/>
    <sheet name="แยกประเภท" sheetId="7" r:id="rId7"/>
    <sheet name="งบทดลอง" sheetId="8" r:id="rId8"/>
    <sheet name="รายละเอียดเงินรายรับ" sheetId="9" r:id="rId9"/>
    <sheet name="รายละเอียดเงินรับฝาก" sheetId="10" r:id="rId10"/>
    <sheet name="รายงานรับ-จ่าย เงินสด" sheetId="11" r:id="rId11"/>
    <sheet name="งบกระทบยอด" sheetId="12" r:id="rId12"/>
  </sheets>
  <externalReferences>
    <externalReference r:id="rId15"/>
  </externalReferences>
  <definedNames>
    <definedName name="_xlnm.Print_Titles" localSheetId="11">'งบกระทบยอด'!$1:$9</definedName>
  </definedNames>
  <calcPr fullCalcOnLoad="1"/>
</workbook>
</file>

<file path=xl/comments11.xml><?xml version="1.0" encoding="utf-8"?>
<comments xmlns="http://schemas.openxmlformats.org/spreadsheetml/2006/main">
  <authors>
    <author>HomeUser</author>
  </authors>
  <commentList>
    <comment ref="G10" authorId="0">
      <text>
        <r>
          <rPr>
            <b/>
            <sz val="9"/>
            <rFont val="Tahoma"/>
            <family val="0"/>
          </rPr>
          <t>HomeUser:</t>
        </r>
        <r>
          <rPr>
            <sz val="9"/>
            <rFont val="Tahoma"/>
            <family val="0"/>
          </rPr>
          <t xml:space="preserve">
เดือน ต.ค. เท่ากันทั้งสองด้าน เดือนต่อไปเท่าเดิมไม่เปลี่ยน 
</t>
        </r>
      </text>
    </comment>
    <comment ref="G67" authorId="0">
      <text>
        <r>
          <rPr>
            <b/>
            <sz val="9"/>
            <rFont val="Tahoma"/>
            <family val="0"/>
          </rPr>
          <t xml:space="preserve">รายรับ - รายจ่าย
</t>
        </r>
        <r>
          <rPr>
            <sz val="9"/>
            <rFont val="Tahoma"/>
            <family val="0"/>
          </rPr>
          <t xml:space="preserve">
</t>
        </r>
      </text>
    </comment>
    <comment ref="G70" authorId="0">
      <text>
        <r>
          <rPr>
            <sz val="9"/>
            <rFont val="Tahoma"/>
            <family val="0"/>
          </rPr>
          <t xml:space="preserve">
ยอดจะต้องเท่ากันกับขวามือ
</t>
        </r>
      </text>
    </comment>
    <comment ref="J69" authorId="0">
      <text>
        <r>
          <rPr>
            <b/>
            <sz val="8"/>
            <rFont val="Tahoma"/>
            <family val="0"/>
          </rPr>
          <t>HomeUser:</t>
        </r>
        <r>
          <rPr>
            <sz val="8"/>
            <rFont val="Tahoma"/>
            <family val="0"/>
          </rPr>
          <t xml:space="preserve">
ค่าเป็นบวก รายรับสูงกว่ารายจ่าย ค่าเป็นลบรายรับ(ต่ำกว่า)รายจ่าย
</t>
        </r>
      </text>
    </comment>
    <comment ref="K67" authorId="0">
      <text>
        <r>
          <rPr>
            <b/>
            <sz val="8"/>
            <rFont val="Tahoma"/>
            <family val="0"/>
          </rPr>
          <t xml:space="preserve">HomeUser
ค่าเป็นบวกหมายถึง รายรับสูงกว่ารายจ่าย ค่าเป็นลบรายรับ(ต่ำกว่า)รายจ่าย
</t>
        </r>
      </text>
    </comment>
  </commentList>
</comments>
</file>

<file path=xl/sharedStrings.xml><?xml version="1.0" encoding="utf-8"?>
<sst xmlns="http://schemas.openxmlformats.org/spreadsheetml/2006/main" count="612" uniqueCount="353">
  <si>
    <t>องค์การบริหารส่วนตำบลหูล่อง</t>
  </si>
  <si>
    <t>ใบผ่านรายการบัญชีมาตรฐาน</t>
  </si>
  <si>
    <t>ฝ่าย ส่วนการคลัง</t>
  </si>
  <si>
    <t>เดบิท</t>
  </si>
  <si>
    <t>เครดิต</t>
  </si>
  <si>
    <t>รหัสบัญชี</t>
  </si>
  <si>
    <t>รายการ</t>
  </si>
  <si>
    <t>เลขที่ 092-2-70585-3 (ออมทรัพย์)</t>
  </si>
  <si>
    <t>บัญชีเงินฝากธนาคาร ธกส.</t>
  </si>
  <si>
    <t>เลขที่ 092-2-71715-9 (ออมทรัพย์)</t>
  </si>
  <si>
    <t>บัญชีเงินฝากธนาคาร กรุงไทย</t>
  </si>
  <si>
    <t>เลขที่ 802-6-01889-3 (กระแสรายวัน)</t>
  </si>
  <si>
    <t>บัญชีค่าใช้จ่าย 5%</t>
  </si>
  <si>
    <t>บัญชีส่วนลด 6%</t>
  </si>
  <si>
    <t>บัญชีเงินอุดหนุนเฉพาะกิจ</t>
  </si>
  <si>
    <r>
      <t xml:space="preserve">เครดิต </t>
    </r>
    <r>
      <rPr>
        <sz val="16"/>
        <rFont val="AngsanaUPC"/>
        <family val="1"/>
      </rPr>
      <t>บัญชีเงินรายรับ</t>
    </r>
  </si>
  <si>
    <r>
      <t xml:space="preserve">เดบิต  </t>
    </r>
    <r>
      <rPr>
        <sz val="16"/>
        <rFont val="AngsanaUPC"/>
        <family val="1"/>
      </rPr>
      <t>บัญชีเงินฝากธนาคาร ธกส.</t>
    </r>
  </si>
  <si>
    <t xml:space="preserve">เดบิต  </t>
  </si>
  <si>
    <t>บัญชีเงินงบกลาง</t>
  </si>
  <si>
    <t>บัญชีเงินเดือน</t>
  </si>
  <si>
    <t>บัญชีค่าจ้างชั่วคราว</t>
  </si>
  <si>
    <t>บัญชีค่าตอบแทน</t>
  </si>
  <si>
    <t>บัญชีค่าใช้สอย</t>
  </si>
  <si>
    <t>บัญชีวัสดุ</t>
  </si>
  <si>
    <t>บัญชีค่าสาธารณูปโภค</t>
  </si>
  <si>
    <t>บัญชีค่าครุภัณฑ์</t>
  </si>
  <si>
    <t>บัญชีเงินรับฝาก-เงินมัดจำประกันสัญญา</t>
  </si>
  <si>
    <t>เลขที่ 092-5-00007-8 (กระแสรายวัน)</t>
  </si>
  <si>
    <t>บัญชีภาษี หัก ณ ที่จ่าย</t>
  </si>
  <si>
    <r>
      <t>คำอธิบาย</t>
    </r>
    <r>
      <rPr>
        <b/>
        <sz val="16"/>
        <rFont val="AngsanaUPC"/>
        <family val="1"/>
      </rPr>
      <t xml:space="preserve"> เพื่อบันทึก</t>
    </r>
  </si>
  <si>
    <t>บัญชีเงินรายรับ</t>
  </si>
  <si>
    <t>ภาษีมูลค่าเพิ่ม (1 ใน 9)</t>
  </si>
  <si>
    <t xml:space="preserve">บัญชีรายได้เบ็ดเตล็ดอื่น ๆ </t>
  </si>
  <si>
    <t xml:space="preserve">                      ใบผ่านรายการบัญชีมาตรฐาน</t>
  </si>
  <si>
    <t xml:space="preserve"> -</t>
  </si>
  <si>
    <t>-</t>
  </si>
  <si>
    <t>ใบผ่านรายการบัญชีทั่วไป</t>
  </si>
  <si>
    <r>
      <t xml:space="preserve">เครดิต </t>
    </r>
    <r>
      <rPr>
        <sz val="16"/>
        <rFont val="AngsanaUPC"/>
        <family val="1"/>
      </rPr>
      <t>บัญชีเงินฝากธนาคาร ธกส.</t>
    </r>
  </si>
  <si>
    <r>
      <t xml:space="preserve">เดบิต  </t>
    </r>
    <r>
      <rPr>
        <sz val="16"/>
        <rFont val="AngsanaUPC"/>
        <family val="1"/>
      </rPr>
      <t xml:space="preserve">บัญชีเงินฝากธนาคาร กรุงไทย </t>
    </r>
  </si>
  <si>
    <t xml:space="preserve">โอนเงินฝากกระแสรายวัน ธนาคาร ธกส. เข้าบัญชีกระแสรายวัน ธนาคารกรุงไทย เพื่อจ่ายเงินเดือนพนักงานส่วนตำบล </t>
  </si>
  <si>
    <t>งบทดลอง</t>
  </si>
  <si>
    <t>เดบิต</t>
  </si>
  <si>
    <t>DR</t>
  </si>
  <si>
    <t>CR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</si>
  <si>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</si>
  <si>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</si>
  <si>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</si>
  <si>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</si>
  <si>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</si>
  <si>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</si>
  <si>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</si>
  <si>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</si>
  <si>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ที่ดินและสิ่งก่อสร้าง</t>
  </si>
  <si>
    <t>เงินสะสม</t>
  </si>
  <si>
    <t>เงินอุดหนุนเฉพาะกิจ</t>
  </si>
  <si>
    <t>ภาษี หัก ณ ที่จ่าย</t>
  </si>
  <si>
    <t>เงินมัดจำประกันสัญญา</t>
  </si>
  <si>
    <t>เงินฝากธนาคาร 092-5-00007-8</t>
  </si>
  <si>
    <t>เงินฝากธนาคาร 802-6-01889-3</t>
  </si>
  <si>
    <t>เงินฝากธนาคาร 092-2-70585-3</t>
  </si>
  <si>
    <t>เงินฝากธนาคาร 092-2-71715-9</t>
  </si>
  <si>
    <t>บัญชีค่าภาคหลวงปิโตรเลียม</t>
  </si>
  <si>
    <t>บัญชีเงินรับฝาก-เงินทุนเศรษฐกิจชุมชน</t>
  </si>
  <si>
    <t>บัญชีค่าที่ดินและสิ่งก่อสร้าง</t>
  </si>
  <si>
    <t>เงินอุดหนุนทั่วไประบุวัตถุประสงค์</t>
  </si>
  <si>
    <t>ประเภท</t>
  </si>
  <si>
    <t>รายละเอียด</t>
  </si>
  <si>
    <t>ประมาณการ</t>
  </si>
  <si>
    <t>ภาษีที่รัฐบาลจัดสรร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</si>
  <si>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</si>
  <si>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</si>
  <si>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</si>
  <si>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</si>
  <si>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รวม</t>
  </si>
  <si>
    <t>ภาษีมูลค่าเพิ่ม (พ.ร.บ. กำหนดแผนฯ)</t>
  </si>
  <si>
    <t>ภาษีมูลค่าเพิ่ม (1ใน9)</t>
  </si>
  <si>
    <t xml:space="preserve">ภาษีธุรกิจเฉพาะ </t>
  </si>
  <si>
    <t>ภาษีสุรา</t>
  </si>
  <si>
    <t>ภาษีสรรพาสามิต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</si>
  <si>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</si>
  <si>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</si>
  <si>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ค่าธรรมเนียมจดทะเบียนสิทธิและนิติกรรมที่ดิน</t>
  </si>
  <si>
    <t>อากรประทานบัตรและอาชญาบัตรประมง</t>
  </si>
  <si>
    <t>ค่าธรรมเนียมเกี่ยวกับใบอนุญาตการพนัน</t>
  </si>
  <si>
    <t>ค่าธรรมเนียมขนและเก็บขยะมูลฝอย</t>
  </si>
  <si>
    <t>ค่าใบอนุญาตเกี่ยวกับการควบคุมอาคาร</t>
  </si>
  <si>
    <t>ค่าปรับผู้กระทำผิดกฎหมายจราจรทางบก</t>
  </si>
  <si>
    <t>ค่าปรับการผิดสัญญา (ค่าปรับอื่น)</t>
  </si>
  <si>
    <t>ค่าธรรมเนียมจดทะเบียนพาณิชย์</t>
  </si>
  <si>
    <t>ค่าธรรมเนียมอื่น ๆ (ขุดดินหรือถมดิน)</t>
  </si>
  <si>
    <t>ดอกเบี้ย</t>
  </si>
  <si>
    <t>รายได้จากสาธารณูปโภคและการพาณิชย์</t>
  </si>
  <si>
    <t>ค่าขายแบบแปลน</t>
  </si>
  <si>
    <t xml:space="preserve">รายได้เบ็ดเตล็ดอื่น ๆ </t>
  </si>
  <si>
    <t>เงินอุดหนุนทั่วไป (อบต.)</t>
  </si>
  <si>
    <t>เงินอุดหนุนทั่วไป ระบุวัตถุประสงค์</t>
  </si>
  <si>
    <t>เงินอุดหนุนเฉพาะกิจ - กรมการปกครอง</t>
  </si>
  <si>
    <t>จำนวนเงินรวมทั้งสิ้น</t>
  </si>
  <si>
    <t>หมวดภาษีอากรจัดเก็บเอง</t>
  </si>
  <si>
    <t>รายได้จากทรัพย์สิน</t>
  </si>
  <si>
    <t>รายได้จากสาธารณูปโภค</t>
  </si>
  <si>
    <t>หมวดรายได้เบ็ดเตล็ด</t>
  </si>
  <si>
    <t>รายรับจากเงินอุดหนุน</t>
  </si>
  <si>
    <t>เอามาจากใบผ่านมาตรฐาน 3</t>
  </si>
  <si>
    <t>รายละเอียดประกอบงบทดลอง รายงานรับ - จ่าย เงินสด</t>
  </si>
  <si>
    <t>ภาษีหัก ณ ที่จ่าย</t>
  </si>
  <si>
    <t xml:space="preserve">เงินมัดจำประกันสัญญา </t>
  </si>
  <si>
    <t>เงินส่วนลด 6%</t>
  </si>
  <si>
    <t>เงินค่าใช้จ่าย 5%</t>
  </si>
  <si>
    <t>เงินอุดหนุนศูนย์ข้อมูลข่าวสารระดับอำเภอ</t>
  </si>
  <si>
    <t>ยอดยกมา</t>
  </si>
  <si>
    <t>คงเหลือ</t>
  </si>
  <si>
    <t>เงินมัดจำประกันมาตรน้ำ</t>
  </si>
  <si>
    <t xml:space="preserve">     องค์การบริหารส่วนตำบลหูล่อง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</si>
  <si>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</si>
  <si>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</si>
  <si>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</si>
  <si>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</si>
  <si>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</si>
  <si>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บาท</t>
  </si>
  <si>
    <t>บัญชี</t>
  </si>
  <si>
    <t>ภาษีอากร</t>
  </si>
  <si>
    <t>ค่าธรรมเนียม ค่าปรับและใบอนุญาต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</si>
  <si>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</si>
  <si>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</si>
  <si>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</si>
  <si>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</si>
  <si>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</si>
  <si>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</si>
  <si>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</si>
  <si>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</si>
  <si>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441002</t>
  </si>
  <si>
    <t>300000</t>
  </si>
  <si>
    <t>441000</t>
  </si>
  <si>
    <t>รวมรายรับ</t>
  </si>
  <si>
    <t>รายจ่าย</t>
  </si>
  <si>
    <t>510000</t>
  </si>
  <si>
    <t>520000</t>
  </si>
  <si>
    <t>220600</t>
  </si>
  <si>
    <t>531000</t>
  </si>
  <si>
    <t>532000</t>
  </si>
  <si>
    <t>533000</t>
  </si>
  <si>
    <t>534000</t>
  </si>
  <si>
    <t>561000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</si>
  <si>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</si>
  <si>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</si>
  <si>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</si>
  <si>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</si>
  <si>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</si>
  <si>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เงินรับฝาก (หมายเหตุ 2)</t>
  </si>
  <si>
    <t>230100</t>
  </si>
  <si>
    <t>รายจ่ายค้างจ่าย</t>
  </si>
  <si>
    <t>210400</t>
  </si>
  <si>
    <t>รายจ่ายรอจ่าย</t>
  </si>
  <si>
    <t>210500</t>
  </si>
  <si>
    <t>จ่ายขาดเงินสะสม</t>
  </si>
  <si>
    <t>รวมรายจ่าย</t>
  </si>
  <si>
    <t xml:space="preserve"> สูงกว่า</t>
  </si>
  <si>
    <t>รายรับ                                   รายจ่าย</t>
  </si>
  <si>
    <t>(ต่ำกว่า)</t>
  </si>
  <si>
    <t>ยอดยกไป</t>
  </si>
  <si>
    <t>รายละเอียดประกอบงบรับ-จ่าย (จ่าย)</t>
  </si>
  <si>
    <t>แยกประเภท</t>
  </si>
  <si>
    <t>เอาเฉพาะเดบิตของเดือน</t>
  </si>
  <si>
    <t xml:space="preserve">       (ลงชื่อ)………………………..                    (ลงชื่อ)……………………..…                      (ลงชื่อ)………………………..</t>
  </si>
  <si>
    <t>ต้องเป็นยอดที่ปรับปรุงแล้ว</t>
  </si>
  <si>
    <t xml:space="preserve">      อำเภอปากพนัง    จังหวัดนครศรีธรรมราช</t>
  </si>
  <si>
    <t>ธนาคาร  ธกส.  สาขา  ปากพนัง</t>
  </si>
  <si>
    <t>งบกระทบยอดเงินฝากธนาคาร</t>
  </si>
  <si>
    <t>เลขที่บัญชี  092-2-70585-3</t>
  </si>
  <si>
    <r>
      <t>บวก</t>
    </r>
    <r>
      <rPr>
        <sz val="16"/>
        <rFont val="Angsana New"/>
        <family val="1"/>
      </rPr>
      <t xml:space="preserve"> : เงินฝากระหว่างทาง</t>
    </r>
  </si>
  <si>
    <t>วันที่ลงบัญชี</t>
  </si>
  <si>
    <t>วันที่ฝากธนาคาร</t>
  </si>
  <si>
    <t>จำนวนเงิน</t>
  </si>
  <si>
    <t xml:space="preserve"> ............................</t>
  </si>
  <si>
    <t>..........................</t>
  </si>
  <si>
    <t>...........................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</si>
  <si>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</si>
  <si>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</si>
  <si>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</si>
  <si>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4236358</t>
  </si>
  <si>
    <t>4236370</t>
  </si>
  <si>
    <t>4326373</t>
  </si>
  <si>
    <r>
      <t>บวก</t>
    </r>
    <r>
      <rPr>
        <sz val="16"/>
        <rFont val="Angsana New"/>
        <family val="1"/>
      </rPr>
      <t xml:space="preserve"> : หรือ (</t>
    </r>
    <r>
      <rPr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>) รายการกระทบยอดอื่นๆ</t>
    </r>
  </si>
  <si>
    <t>………………..</t>
  </si>
  <si>
    <t>ผู้จัดทำ</t>
  </si>
  <si>
    <t>ผู้ตรวจสอบ</t>
  </si>
  <si>
    <r>
      <t>รายรับ</t>
    </r>
    <r>
      <rPr>
        <b/>
        <sz val="16"/>
        <color indexed="10"/>
        <rFont val="Angsana New"/>
        <family val="1"/>
      </rPr>
      <t xml:space="preserve"> (หมายเหตุ 1)</t>
    </r>
  </si>
  <si>
    <t>เงินสด</t>
  </si>
  <si>
    <t>ครุภัณฑ์</t>
  </si>
  <si>
    <t>ชื่อบัญชี</t>
  </si>
  <si>
    <t xml:space="preserve">เงินฝากกระแสรายวัน ธกส. เลขที่ 092-5-00007-8 </t>
  </si>
  <si>
    <t>เงินฝากออมทรัพย์ ธกส. เลขที่ 092-2-70585-3</t>
  </si>
  <si>
    <t>เงินฝากออมทรัพย์ เศรษฐกิจชุมชน ธกส.  เลขที่ 092-2-71715-9</t>
  </si>
  <si>
    <t>เงินฝากกระแสรายวัน ธนาคารกรุงไทย 802-6-01889-3</t>
  </si>
  <si>
    <t>รายจ่ายอื่น ๆ</t>
  </si>
  <si>
    <t>ค่าใช้จ่าย 5%</t>
  </si>
  <si>
    <t>เงินทุนเศรษฐกิจชุมชน</t>
  </si>
  <si>
    <t>เงินอุดหนุนศูนย์รวมข้อมูลข่าวสาร</t>
  </si>
  <si>
    <t>เงินประกันมาตรน้ำประปา</t>
  </si>
  <si>
    <t>ค่าขายแบบแปลนไทยเข้มแข็ง</t>
  </si>
  <si>
    <t>ใบอนุญาตเกี่ยวกับการควบคุมอาคาร</t>
  </si>
  <si>
    <t>ทุนสำรองเงินสะสม</t>
  </si>
  <si>
    <t>ค่าภาษีโรงเรือนและที่ดิน</t>
  </si>
  <si>
    <t>ค่าภาษีป้าย</t>
  </si>
  <si>
    <t>ค่าภาษีบำรุงท้องที่</t>
  </si>
  <si>
    <t>ภาษีมูลค่าเพิ่ม (พ.ร.บ.กำหนดแผนฯ)</t>
  </si>
  <si>
    <t>ค่าภาษีสุรา</t>
  </si>
  <si>
    <t>ค่าภาษีสรรพสามิต</t>
  </si>
  <si>
    <t>ค่าภาษีธุรกิจเฉพาะ</t>
  </si>
  <si>
    <t>ค่าภาคหลวงป่าไม้</t>
  </si>
  <si>
    <t>เงินอุดหนุนค้างจ่าย</t>
  </si>
  <si>
    <t>เงินอุดหนุน (ตามงบ)</t>
  </si>
  <si>
    <t>ยอดรวม เดบิต</t>
  </si>
  <si>
    <t>ยอดรวมเครดิต</t>
  </si>
  <si>
    <t>รับ (Cr.)</t>
  </si>
  <si>
    <t>จ่าย (Dr.)</t>
  </si>
  <si>
    <t>คีย์เอง</t>
  </si>
  <si>
    <t>ลูกหนี้เงินยืมงบประมาณ</t>
  </si>
  <si>
    <t>บัญชีเงินอุดหนุน</t>
  </si>
  <si>
    <t>บัญชีเงินรับฝาก - ภาษี หัก ณ ที่จ่าย</t>
  </si>
  <si>
    <t>บัญชีเงินรับฝาก - เงินมัดจำประกันสัญญา</t>
  </si>
  <si>
    <t>บัญชีใบอนุญาตเกี่ยวกับการควบคุมอาคาร</t>
  </si>
  <si>
    <t>บัญชีค่าภาษีป้าย</t>
  </si>
  <si>
    <t>บัญชีค่าภาษีบำรุงท้องที่</t>
  </si>
  <si>
    <t>บัญชีค่าปรับผิดสัญญา</t>
  </si>
  <si>
    <t>บัญชีภาษีมูลค่าเพิ่ม (1 ใน 9)</t>
  </si>
  <si>
    <t>บัญชีค่าภาษีสุรา</t>
  </si>
  <si>
    <t>บัญชีค่าภาษีสรรพสามิต</t>
  </si>
  <si>
    <t>บัญชีค่าภาคหลวงแร่</t>
  </si>
  <si>
    <t>บัญชีเงินรับฝาก-อุดหนุนทั่วไประบุวัตถุประสงค์</t>
  </si>
  <si>
    <t>บัญชีค่าธรรมเนียมในการรับแจ้งการขุดดินและถมดิน</t>
  </si>
  <si>
    <t xml:space="preserve">          ยอดรวมเท่ากับใบผ่านทั่วไป (สิ้นเดือน)1</t>
  </si>
  <si>
    <t xml:space="preserve">          ใบผ่านทั่วไป (สิ้นเดือน) 2</t>
  </si>
  <si>
    <t>ยอดคงเหลือ</t>
  </si>
  <si>
    <t xml:space="preserve">เงินรับฝาก </t>
  </si>
  <si>
    <t>รายรับ</t>
  </si>
  <si>
    <t>หมายเหตุ</t>
  </si>
  <si>
    <t>เอามาจากรายละเอียดเงินรายรับ</t>
  </si>
  <si>
    <t>เอามาเฉพาะรับยอดรายละเอียดเงินรับฝาก</t>
  </si>
  <si>
    <t>เอามาจากแยกประเภทเฉพาะเดบิต</t>
  </si>
  <si>
    <t>ยอดต้องตรงกับรายละเอียดเงินรายรับและใบผ่าน3</t>
  </si>
  <si>
    <t>เพิ่มยอดเมื่อยืมเงิน</t>
  </si>
  <si>
    <t>ยอดยกมา-(ต่ำกว่า) ยอดยกไปต้องเท่าบัญชีเงินฝาก3บัญชี</t>
  </si>
  <si>
    <t>รายรับสูงกว่ารายจ่ายจนถึงปัจจุบัน</t>
  </si>
  <si>
    <t>รายรับต่ำกว่ารายจ่าย</t>
  </si>
  <si>
    <t>โอนเพิ่ม</t>
  </si>
  <si>
    <t>โอนลด</t>
  </si>
  <si>
    <t xml:space="preserve">                                                                                              องค์การบริหารส่วนตำบลหูล่อง</t>
  </si>
  <si>
    <t xml:space="preserve"> รายรับ (หมายเหตุ 1)</t>
  </si>
  <si>
    <t>เอามาจากแยกประเภทเพิ่มยอดเมื่อรับคืนเงินยืม Cr.</t>
  </si>
  <si>
    <t>ดูจากแยกประเภท</t>
  </si>
  <si>
    <t xml:space="preserve">  ตำแหน่ง   นักวิชาการเงินและบัญชี</t>
  </si>
  <si>
    <t>ลูกหนี้ภาษีค่าน้ำประปา</t>
  </si>
  <si>
    <t>ลูกหนี้ภาษีบำรุงท้องที่</t>
  </si>
  <si>
    <t>ลูกหนี้ค่าน้ำประปา</t>
  </si>
  <si>
    <t>ใบผ่านมาตรฐาน 2</t>
  </si>
  <si>
    <t>7361641</t>
  </si>
  <si>
    <t>บัญชีเงินสะสม</t>
  </si>
  <si>
    <t>บัญชีเงินสด</t>
  </si>
  <si>
    <t>บัญชีลูกหนี้ภาษีบำรุงท้องที่</t>
  </si>
  <si>
    <t>บัญชีรายจ่ายค้างจ่าย</t>
  </si>
  <si>
    <t>เงินกองทุนโครงการเศรษฐกิจชุมชน</t>
  </si>
  <si>
    <t>บัญชีลูกหนี้เงินยืมเงินงบประมาณ</t>
  </si>
  <si>
    <t>บัญชีเงินรายรับ-ค่าปรับผิดสัญญา</t>
  </si>
  <si>
    <t>เงินรายรับ-ค่าปรับผิดสัญญา</t>
  </si>
  <si>
    <t>บัญชีดอกเบี้ยเงินฝากธนาคาร</t>
  </si>
  <si>
    <t>ค่าปรับผ้กระทำผิดกฎหมายจราจรทางบก</t>
  </si>
  <si>
    <t>ค่าปรับการผิดสัญญา (ค่าปรับอื่น ๆ)</t>
  </si>
  <si>
    <t>ดอกเบี้ยเงินฝากธนาคาร</t>
  </si>
  <si>
    <t>เงินฝากกระแสรายวัน ธ.ก.ส. 092-5-00007-8</t>
  </si>
  <si>
    <t>110202</t>
  </si>
  <si>
    <t>ต.ค. - พ.ย. 55</t>
  </si>
  <si>
    <t>ต.ค. 55</t>
  </si>
  <si>
    <t>พ.ย. 55</t>
  </si>
  <si>
    <t>ต.ค. -ธ.ค. 55</t>
  </si>
  <si>
    <t>ธ.ค. 55</t>
  </si>
  <si>
    <t>ต.ค. 55 - ม.ค. 56</t>
  </si>
  <si>
    <t>ม.ค. 56</t>
  </si>
  <si>
    <t>ต.ค. 55 - ก.พ. 56</t>
  </si>
  <si>
    <t>ก.พ.</t>
  </si>
  <si>
    <t>1 ต.ค.-31 ต.ค. 55</t>
  </si>
  <si>
    <t>ค่าภาคหลวงและค่าธรรมเนียมป่าไม้</t>
  </si>
  <si>
    <t>ค่าธรรมเนียมใบรับแจ้งการขุดดินหรือถมดิน</t>
  </si>
  <si>
    <t>ค่าใบอนุญาตรับทำการเก็บขนสิ่งปฏิกูลและมูลฝอย</t>
  </si>
  <si>
    <t xml:space="preserve">                                                                         องค์การบริหารส่วนตำบลหูล่อง                        เงินรับฝาก   (หมายเลข 2)</t>
  </si>
  <si>
    <t>เงินรับฝาก   (หมายเหตุ 2)</t>
  </si>
  <si>
    <t>110602</t>
  </si>
  <si>
    <t xml:space="preserve">ปีงบประมาณ  2556                                                      </t>
  </si>
  <si>
    <t>บัญชีรายจ่ายรอจ่าย</t>
  </si>
  <si>
    <t>บัญชีลูกหนี้เงินยืมเงินสะสม</t>
  </si>
  <si>
    <t>บัญชีเงินฝากธนาคาร ธ.ก.ส.</t>
  </si>
  <si>
    <t>เลขที่บัญชี 092-2-70585-3 (ออมทรัพย์)</t>
  </si>
  <si>
    <t>บัญชีลูกหนี้เงินยืมงบประมาณ</t>
  </si>
  <si>
    <t>บัญชีค่าปรับ พ.ร.บ.จราจรทางบก</t>
  </si>
  <si>
    <t>บัญชีภาษีมูลค่าเพิ่ม พรบ.กำหนดแผน</t>
  </si>
  <si>
    <t>บัญชีอาชกรประทานบัตรและอาชญาบัตรประมง</t>
  </si>
  <si>
    <t>บัญชีภาษีธุรกิจเฉพาะ</t>
  </si>
  <si>
    <t>บัญชีรายได้จากสาธารณูปโภคและการพาณิชย์</t>
  </si>
  <si>
    <t>บัญชีค่าขายแบบแปลน</t>
  </si>
  <si>
    <t>บัญชีเงินอุดหนุนทั่วไป อปท.</t>
  </si>
  <si>
    <t>บัญชีค่าใบอนุญาตรับทำการเก็บขนสิ่งปฏิกูลและมูลฝอย</t>
  </si>
  <si>
    <t>บัญชีค่าธรรมเนียมจดทะเบียนพาณิชย์</t>
  </si>
  <si>
    <t>บัญชีค่าธรรมเนียมเก็บและขนขยะมูลฝอย</t>
  </si>
  <si>
    <t>บัญชีค่าภาคหลวง(ป่าไม้)</t>
  </si>
  <si>
    <t>เอาเฉพาะเครดิต</t>
  </si>
  <si>
    <t>(นางสาวพรศิริ  ผิวเหลือง)</t>
  </si>
  <si>
    <t>(นางสาวพนิดา  ขนานชี)</t>
  </si>
  <si>
    <t>เดือนที่แล้ว</t>
  </si>
  <si>
    <t xml:space="preserve">                                                  </t>
  </si>
  <si>
    <t xml:space="preserve">                      หัวหน้าส่วนการคลัง                             ปลัดองค์การบริหารส่วนตำบล                นายกองค์การบริหารส่วนตำบลหูล่อง                      </t>
  </si>
  <si>
    <t xml:space="preserve">                   (นางสาวพนิดา  ขนานชี)                                (นายฐิตติพงศ์  คงช่วย)                                    (นายวิชิต  เกื้อบรรจง)</t>
  </si>
  <si>
    <t>110203</t>
  </si>
  <si>
    <t>ตามสมุดบัญชีเงินฝากอบต.</t>
  </si>
  <si>
    <t>ตามยอดงบทดลอง เงินฝากธนาคาร</t>
  </si>
  <si>
    <t xml:space="preserve">ออมทรัพย์ </t>
  </si>
  <si>
    <t xml:space="preserve">               ผู้ตรวจสอบ</t>
  </si>
  <si>
    <t>ประจำปีงบประมาณ พ.ศ. 2556</t>
  </si>
  <si>
    <t>บัญชีเงินมัดจำประกันสัญญา</t>
  </si>
  <si>
    <t xml:space="preserve">เงินอุดหนุนทั่วไประบุวัตถุประสงค์ </t>
  </si>
  <si>
    <t xml:space="preserve">                                                                           ประกอบประมาณการรายรับประจำปีงบประมาณ พ.ศ. 2556                            </t>
  </si>
  <si>
    <t>ตามบัญชี</t>
  </si>
  <si>
    <r>
      <t>เลขที่  19</t>
    </r>
    <r>
      <rPr>
        <b/>
        <sz val="16"/>
        <color indexed="10"/>
        <rFont val="AngsanaUPC"/>
        <family val="1"/>
      </rPr>
      <t>/2556</t>
    </r>
  </si>
  <si>
    <t>วันที่  31 มกราคม 2556</t>
  </si>
  <si>
    <r>
      <t xml:space="preserve">ปิดบัญชีจากการเขียนเช็คสั่งจ่ายจากบัญชีเงินฝากออมทรัพย์เข้าบัญชีกระแสรายวัน ประจำเดือน </t>
    </r>
    <r>
      <rPr>
        <b/>
        <sz val="16"/>
        <rFont val="AngsanaUPC"/>
        <family val="1"/>
      </rPr>
      <t>มกราคม 2556</t>
    </r>
  </si>
  <si>
    <t xml:space="preserve">                  เลขที่  20/2556</t>
  </si>
  <si>
    <t xml:space="preserve">               วันที่  31 มกราคม 2556</t>
  </si>
  <si>
    <r>
      <t xml:space="preserve"> ประจำเดือน </t>
    </r>
    <r>
      <rPr>
        <b/>
        <sz val="16"/>
        <rFont val="AngsanaUPC"/>
        <family val="1"/>
      </rPr>
      <t>มกราคม 2556</t>
    </r>
  </si>
  <si>
    <t>เลขที่  01/04/56</t>
  </si>
  <si>
    <t>เลขที่  02/04/56</t>
  </si>
  <si>
    <t>เลขที่ 03/04/56</t>
  </si>
  <si>
    <t>รายการปิดบัญชีในสมุดรายวันจ่าย ประจำเดือน มกราคม 2556</t>
  </si>
  <si>
    <t>ค่าใช้จ่ายในการจัดเก็บภาษีบำรุงท้องที่ 5%</t>
  </si>
  <si>
    <t>บัญชีเงินรับฝาก - ค่าใช้จ่ายในการจัดเก็บภาษีบำรุงท้องที่ 5%</t>
  </si>
  <si>
    <t>ปิดบัญชีจากสมุดเงินสดจ่ายไปเข้าบัญชีแยกประเภทที่เกี่ยวข้อง ประจำเดือน มกราคม 2556</t>
  </si>
  <si>
    <t>บัญชีเงินรับฝาก-เงินมัดจำประกันมาตรน้ำ</t>
  </si>
  <si>
    <r>
      <t xml:space="preserve">ปิดบัญชีจากสมุดเงินสดรับไปเข้าบัญชีแยกประเภทที่เกี่ยวข้อง ประจำเดือน </t>
    </r>
    <r>
      <rPr>
        <b/>
        <sz val="16"/>
        <rFont val="AngsanaUPC"/>
        <family val="1"/>
      </rPr>
      <t>มกราคม 2556</t>
    </r>
  </si>
  <si>
    <t xml:space="preserve">บัญชีค่าธรรมเนียมอื่น ๆ </t>
  </si>
  <si>
    <t>บัญชีค่าภาษีโรงเรือนและที่ดิน</t>
  </si>
  <si>
    <r>
      <t xml:space="preserve">รายการจากทะเบียนรายรับไปเข้าบัญชีแยกประเภทที่เกี่ยวข้อง ประจำเดือน </t>
    </r>
    <r>
      <rPr>
        <b/>
        <sz val="16"/>
        <rFont val="AngsanaUPC"/>
        <family val="1"/>
      </rPr>
      <t>มกราคม 2556</t>
    </r>
  </si>
  <si>
    <t>บัญชีแยกประเภท  ประจำเดือน มกราคม 2556</t>
  </si>
  <si>
    <t xml:space="preserve">ค่าธรรมเนียอื่น ๆ </t>
  </si>
  <si>
    <t>ณ วันที่  31 มกราคม 2556</t>
  </si>
  <si>
    <t>ค่าธรรมเนียมเก็บและขนขยะมูลฝอย</t>
  </si>
  <si>
    <t>ค่าธรรมเนียมอื่น ๆ</t>
  </si>
  <si>
    <t>ณ วันที่ 1-31 มกราคม 2556</t>
  </si>
  <si>
    <t xml:space="preserve">                                 ประจำเดือน  มกราคม  พ.ศ. 2556</t>
  </si>
  <si>
    <t>เอามาจากแยกประเภท ดูตัวเงินเป็นหลัก</t>
  </si>
  <si>
    <t>ยอดคงเหลือตามรายงานธนาคาร   ณ  วันที่  12 กุมภาพันธ์  2556</t>
  </si>
  <si>
    <t>ยอดคงเหลือตามบัญชี  ณ  วันที่  12 กุมภาพันธ์  2556</t>
  </si>
  <si>
    <t>(ลงชื่อ)………….......................…..วันที่ 12 กุมภาพันธ์  2556</t>
  </si>
  <si>
    <t xml:space="preserve">              (ลงชื่อ)……....................………..วันที่ 12 กุมภาพันธ์  2556</t>
  </si>
  <si>
    <t xml:space="preserve">                     ตำแหน่ง   หัวหน้าส่วนการคลัง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</si>
</sst>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"/>
    <numFmt numFmtId="199" formatCode="#,##0.000000000"/>
    <numFmt numFmtId="200" formatCode="_-* #,##0.000_-;\-* #,##0.000_-;_-* &quot;-&quot;??_-;_-@_-"/>
    <numFmt numFmtId="201" formatCode="00"/>
    <numFmt numFmtId="202" formatCode="_-* #,##0.0000_-;\-* #,##0.0000_-;_-* &quot;-&quot;??_-;_-@_-"/>
    <numFmt numFmtId="203" formatCode="_00"/>
    <numFmt numFmtId="204" formatCode="00.0"/>
    <numFmt numFmtId="205" formatCode="00.00"/>
    <numFmt numFmtId="206" formatCode="_(* #,##0_);_(* \(#,##0\);_(* &quot;-&quot;??_);_(@_)"/>
    <numFmt numFmtId="207" formatCode="_(* #,##0.00_);_(* \(#,##0.00\);_(* &quot;-&quot;??_);_(@_)"/>
    <numFmt numFmtId="208" formatCode="#\ ?/2"/>
    <numFmt numFmtId="209" formatCode="#,##0.00_ ;\-#,##0.00\ "/>
    <numFmt numFmtId="210" formatCode="_(* #,##0.0_);_(* \(#,##0.0\);_(* &quot;-&quot;??_);_(@_)"/>
    <numFmt numFmtId="211" formatCode="mmm\-yyyy"/>
    <numFmt numFmtId="212" formatCode="#,##0.0"/>
    <numFmt numFmtId="213" formatCode="00\l"/>
    <numFmt numFmtId="214" formatCode="00.0\l"/>
    <numFmt numFmtId="215" formatCode="00.00\l"/>
    <numFmt numFmtId="216" formatCode="00.000\l"/>
  </numFmts>
  <fonts count="43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8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b/>
      <sz val="16"/>
      <name val="Angsana New"/>
      <family val="1"/>
    </font>
    <font>
      <sz val="16"/>
      <color indexed="10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4"/>
      <name val="Arial"/>
      <family val="0"/>
    </font>
    <font>
      <sz val="14"/>
      <name val="Angsana New"/>
      <family val="1"/>
    </font>
    <font>
      <b/>
      <sz val="14"/>
      <color indexed="10"/>
      <name val="AngsanaUPC"/>
      <family val="1"/>
    </font>
    <font>
      <b/>
      <sz val="18"/>
      <name val="Angsana New"/>
      <family val="1"/>
    </font>
    <font>
      <b/>
      <sz val="16"/>
      <name val="Browallia New"/>
      <family val="2"/>
    </font>
    <font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6"/>
      <color indexed="10"/>
      <name val="Angsana New"/>
      <family val="1"/>
    </font>
    <font>
      <b/>
      <sz val="18"/>
      <color indexed="10"/>
      <name val="AngsanaUPC"/>
      <family val="1"/>
    </font>
    <font>
      <b/>
      <sz val="16"/>
      <color indexed="10"/>
      <name val="Browallia New"/>
      <family val="2"/>
    </font>
    <font>
      <sz val="10"/>
      <color indexed="10"/>
      <name val="Arial"/>
      <family val="0"/>
    </font>
    <font>
      <sz val="20"/>
      <name val="Angsana New"/>
      <family val="1"/>
    </font>
    <font>
      <u val="single"/>
      <sz val="16"/>
      <name val="Angsana New"/>
      <family val="1"/>
    </font>
    <font>
      <b/>
      <u val="single"/>
      <sz val="16"/>
      <color indexed="10"/>
      <name val="Angsana New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 New"/>
      <family val="1"/>
    </font>
    <font>
      <b/>
      <sz val="14"/>
      <color indexed="10"/>
      <name val="Angsana New"/>
      <family val="1"/>
    </font>
    <font>
      <sz val="16"/>
      <color indexed="10"/>
      <name val="Angsana New"/>
      <family val="1"/>
    </font>
    <font>
      <b/>
      <sz val="12"/>
      <name val="Arial"/>
      <family val="2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0"/>
    </font>
    <font>
      <b/>
      <sz val="16"/>
      <color indexed="17"/>
      <name val="Angsana New"/>
      <family val="1"/>
    </font>
    <font>
      <b/>
      <sz val="16"/>
      <color indexed="14"/>
      <name val="Angsana New"/>
      <family val="1"/>
    </font>
    <font>
      <b/>
      <sz val="16"/>
      <color indexed="21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ck">
        <color indexed="14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ck">
        <color indexed="14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ck">
        <color indexed="14"/>
      </left>
      <right style="thin"/>
      <top style="thick">
        <color indexed="14"/>
      </top>
      <bottom style="hair"/>
    </border>
    <border>
      <left style="thick">
        <color indexed="14"/>
      </left>
      <right style="thin"/>
      <top style="hair"/>
      <bottom style="hair"/>
    </border>
    <border>
      <left style="thick">
        <color indexed="14"/>
      </left>
      <right style="thin"/>
      <top style="hair"/>
      <bottom style="thick">
        <color indexed="14"/>
      </bottom>
    </border>
    <border>
      <left style="thick">
        <color indexed="10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ck">
        <color indexed="10"/>
      </left>
      <right style="thin"/>
      <top style="hair"/>
      <bottom style="thick">
        <color indexed="10"/>
      </bottom>
    </border>
    <border>
      <left>
        <color indexed="63"/>
      </left>
      <right style="thin"/>
      <top style="hair"/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8" fontId="1" fillId="0" borderId="0" xfId="15" applyNumberFormat="1" applyFont="1" applyAlignment="1">
      <alignment/>
    </xf>
    <xf numFmtId="188" fontId="1" fillId="0" borderId="0" xfId="15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88" fontId="1" fillId="0" borderId="1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8" fontId="1" fillId="0" borderId="2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88" fontId="1" fillId="0" borderId="0" xfId="15" applyNumberFormat="1" applyFont="1" applyBorder="1" applyAlignment="1">
      <alignment/>
    </xf>
    <xf numFmtId="188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188" fontId="1" fillId="0" borderId="6" xfId="15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188" fontId="1" fillId="0" borderId="9" xfId="15" applyNumberFormat="1" applyFont="1" applyBorder="1" applyAlignment="1">
      <alignment horizontal="center"/>
    </xf>
    <xf numFmtId="188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8" fontId="1" fillId="0" borderId="10" xfId="15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88" fontId="1" fillId="0" borderId="12" xfId="15" applyNumberFormat="1" applyFont="1" applyBorder="1" applyAlignment="1">
      <alignment/>
    </xf>
    <xf numFmtId="188" fontId="1" fillId="0" borderId="3" xfId="15" applyNumberFormat="1" applyFont="1" applyBorder="1" applyAlignment="1">
      <alignment/>
    </xf>
    <xf numFmtId="49" fontId="1" fillId="0" borderId="3" xfId="15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88" fontId="4" fillId="0" borderId="6" xfId="15" applyNumberFormat="1" applyFont="1" applyBorder="1" applyAlignment="1">
      <alignment/>
    </xf>
    <xf numFmtId="188" fontId="4" fillId="0" borderId="5" xfId="15" applyNumberFormat="1" applyFont="1" applyBorder="1" applyAlignment="1">
      <alignment/>
    </xf>
    <xf numFmtId="188" fontId="4" fillId="0" borderId="10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188" fontId="4" fillId="0" borderId="11" xfId="15" applyNumberFormat="1" applyFont="1" applyBorder="1" applyAlignment="1">
      <alignment horizontal="left"/>
    </xf>
    <xf numFmtId="188" fontId="1" fillId="0" borderId="10" xfId="15" applyNumberFormat="1" applyFont="1" applyBorder="1" applyAlignment="1">
      <alignment horizontal="center"/>
    </xf>
    <xf numFmtId="188" fontId="1" fillId="0" borderId="3" xfId="15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88" fontId="4" fillId="0" borderId="5" xfId="15" applyNumberFormat="1" applyFont="1" applyBorder="1" applyAlignment="1">
      <alignment horizontal="left"/>
    </xf>
    <xf numFmtId="188" fontId="1" fillId="0" borderId="0" xfId="15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8" fontId="1" fillId="0" borderId="3" xfId="15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3" fontId="1" fillId="0" borderId="10" xfId="15" applyFont="1" applyBorder="1" applyAlignment="1">
      <alignment/>
    </xf>
    <xf numFmtId="43" fontId="1" fillId="0" borderId="2" xfId="15" applyFont="1" applyBorder="1" applyAlignment="1">
      <alignment horizontal="center"/>
    </xf>
    <xf numFmtId="43" fontId="4" fillId="0" borderId="7" xfId="15" applyFont="1" applyBorder="1" applyAlignment="1">
      <alignment horizontal="center"/>
    </xf>
    <xf numFmtId="0" fontId="1" fillId="0" borderId="9" xfId="0" applyFont="1" applyBorder="1" applyAlignment="1">
      <alignment/>
    </xf>
    <xf numFmtId="43" fontId="1" fillId="0" borderId="9" xfId="15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1" xfId="15" applyFont="1" applyBorder="1" applyAlignment="1">
      <alignment/>
    </xf>
    <xf numFmtId="43" fontId="4" fillId="0" borderId="14" xfId="15" applyFont="1" applyBorder="1" applyAlignment="1">
      <alignment/>
    </xf>
    <xf numFmtId="43" fontId="1" fillId="0" borderId="0" xfId="15" applyFont="1" applyAlignment="1">
      <alignment/>
    </xf>
    <xf numFmtId="0" fontId="4" fillId="0" borderId="0" xfId="0" applyFont="1" applyAlignment="1">
      <alignment horizontal="center"/>
    </xf>
    <xf numFmtId="188" fontId="1" fillId="0" borderId="10" xfId="15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201" fontId="1" fillId="0" borderId="9" xfId="0" applyNumberFormat="1" applyFont="1" applyBorder="1" applyAlignment="1">
      <alignment horizontal="center"/>
    </xf>
    <xf numFmtId="201" fontId="1" fillId="0" borderId="10" xfId="0" applyNumberFormat="1" applyFont="1" applyBorder="1" applyAlignment="1">
      <alignment horizontal="center"/>
    </xf>
    <xf numFmtId="43" fontId="4" fillId="0" borderId="15" xfId="15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49" fontId="16" fillId="0" borderId="16" xfId="0" applyNumberFormat="1" applyFont="1" applyBorder="1" applyAlignment="1">
      <alignment horizontal="center"/>
    </xf>
    <xf numFmtId="206" fontId="6" fillId="0" borderId="4" xfId="15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06" fontId="6" fillId="0" borderId="3" xfId="15" applyNumberFormat="1" applyFont="1" applyBorder="1" applyAlignment="1">
      <alignment/>
    </xf>
    <xf numFmtId="206" fontId="6" fillId="0" borderId="16" xfId="15" applyNumberFormat="1" applyFont="1" applyBorder="1" applyAlignment="1">
      <alignment/>
    </xf>
    <xf numFmtId="206" fontId="6" fillId="0" borderId="0" xfId="15" applyNumberFormat="1" applyFont="1" applyBorder="1" applyAlignment="1">
      <alignment/>
    </xf>
    <xf numFmtId="206" fontId="6" fillId="0" borderId="17" xfId="15" applyNumberFormat="1" applyFont="1" applyBorder="1" applyAlignment="1">
      <alignment/>
    </xf>
    <xf numFmtId="206" fontId="6" fillId="0" borderId="18" xfId="15" applyNumberFormat="1" applyFont="1" applyBorder="1" applyAlignment="1">
      <alignment/>
    </xf>
    <xf numFmtId="206" fontId="17" fillId="0" borderId="16" xfId="15" applyNumberFormat="1" applyFont="1" applyBorder="1" applyAlignment="1">
      <alignment horizontal="center"/>
    </xf>
    <xf numFmtId="206" fontId="6" fillId="0" borderId="10" xfId="15" applyNumberFormat="1" applyFont="1" applyBorder="1" applyAlignment="1">
      <alignment/>
    </xf>
    <xf numFmtId="206" fontId="6" fillId="0" borderId="10" xfId="15" applyNumberFormat="1" applyFont="1" applyBorder="1" applyAlignment="1">
      <alignment horizontal="center"/>
    </xf>
    <xf numFmtId="206" fontId="17" fillId="0" borderId="10" xfId="15" applyNumberFormat="1" applyFont="1" applyBorder="1" applyAlignment="1">
      <alignment horizontal="center"/>
    </xf>
    <xf numFmtId="201" fontId="6" fillId="0" borderId="10" xfId="15" applyNumberFormat="1" applyFont="1" applyBorder="1" applyAlignment="1">
      <alignment horizontal="center"/>
    </xf>
    <xf numFmtId="206" fontId="6" fillId="0" borderId="4" xfId="15" applyNumberFormat="1" applyFont="1" applyBorder="1" applyAlignment="1">
      <alignment/>
    </xf>
    <xf numFmtId="49" fontId="17" fillId="0" borderId="10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right"/>
    </xf>
    <xf numFmtId="41" fontId="6" fillId="0" borderId="10" xfId="15" applyNumberFormat="1" applyFont="1" applyBorder="1" applyAlignment="1">
      <alignment horizontal="center"/>
    </xf>
    <xf numFmtId="43" fontId="0" fillId="0" borderId="0" xfId="15" applyAlignment="1">
      <alignment/>
    </xf>
    <xf numFmtId="206" fontId="6" fillId="0" borderId="0" xfId="15" applyNumberFormat="1" applyFont="1" applyBorder="1" applyAlignment="1">
      <alignment horizontal="right"/>
    </xf>
    <xf numFmtId="206" fontId="6" fillId="0" borderId="5" xfId="15" applyNumberFormat="1" applyFont="1" applyBorder="1" applyAlignment="1">
      <alignment horizontal="right"/>
    </xf>
    <xf numFmtId="206" fontId="6" fillId="0" borderId="11" xfId="15" applyNumberFormat="1" applyFont="1" applyBorder="1" applyAlignment="1">
      <alignment horizontal="center"/>
    </xf>
    <xf numFmtId="206" fontId="6" fillId="0" borderId="0" xfId="15" applyNumberFormat="1" applyFont="1" applyAlignment="1">
      <alignment/>
    </xf>
    <xf numFmtId="206" fontId="6" fillId="0" borderId="4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left"/>
    </xf>
    <xf numFmtId="206" fontId="6" fillId="0" borderId="5" xfId="15" applyNumberFormat="1" applyFont="1" applyBorder="1" applyAlignment="1">
      <alignment/>
    </xf>
    <xf numFmtId="206" fontId="6" fillId="0" borderId="19" xfId="15" applyNumberFormat="1" applyFont="1" applyBorder="1" applyAlignment="1">
      <alignment/>
    </xf>
    <xf numFmtId="201" fontId="6" fillId="0" borderId="7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center"/>
    </xf>
    <xf numFmtId="206" fontId="16" fillId="0" borderId="0" xfId="15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206" fontId="6" fillId="0" borderId="14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left"/>
    </xf>
    <xf numFmtId="206" fontId="16" fillId="0" borderId="16" xfId="15" applyNumberFormat="1" applyFont="1" applyBorder="1" applyAlignment="1">
      <alignment horizontal="center"/>
    </xf>
    <xf numFmtId="49" fontId="17" fillId="0" borderId="10" xfId="15" applyNumberFormat="1" applyFont="1" applyBorder="1" applyAlignment="1">
      <alignment horizontal="center"/>
    </xf>
    <xf numFmtId="49" fontId="17" fillId="0" borderId="3" xfId="15" applyNumberFormat="1" applyFont="1" applyBorder="1" applyAlignment="1">
      <alignment horizontal="center"/>
    </xf>
    <xf numFmtId="206" fontId="6" fillId="0" borderId="11" xfId="15" applyNumberFormat="1" applyFont="1" applyBorder="1" applyAlignment="1">
      <alignment horizontal="right"/>
    </xf>
    <xf numFmtId="206" fontId="6" fillId="0" borderId="10" xfId="15" applyNumberFormat="1" applyFont="1" applyBorder="1" applyAlignment="1">
      <alignment/>
    </xf>
    <xf numFmtId="206" fontId="18" fillId="0" borderId="0" xfId="15" applyNumberFormat="1" applyFont="1" applyBorder="1" applyAlignment="1">
      <alignment/>
    </xf>
    <xf numFmtId="206" fontId="18" fillId="0" borderId="5" xfId="15" applyNumberFormat="1" applyFont="1" applyBorder="1" applyAlignment="1">
      <alignment/>
    </xf>
    <xf numFmtId="43" fontId="0" fillId="0" borderId="0" xfId="15" applyNumberFormat="1" applyAlignment="1">
      <alignment/>
    </xf>
    <xf numFmtId="43" fontId="19" fillId="0" borderId="0" xfId="15" applyNumberFormat="1" applyFont="1" applyAlignment="1">
      <alignment/>
    </xf>
    <xf numFmtId="43" fontId="7" fillId="0" borderId="0" xfId="15" applyNumberFormat="1" applyFont="1" applyAlignment="1">
      <alignment/>
    </xf>
    <xf numFmtId="43" fontId="0" fillId="0" borderId="0" xfId="15" applyNumberFormat="1" applyBorder="1" applyAlignment="1">
      <alignment/>
    </xf>
    <xf numFmtId="188" fontId="6" fillId="0" borderId="0" xfId="15" applyNumberFormat="1" applyFont="1" applyBorder="1" applyAlignment="1">
      <alignment/>
    </xf>
    <xf numFmtId="188" fontId="6" fillId="0" borderId="0" xfId="15" applyNumberFormat="1" applyFont="1" applyBorder="1" applyAlignment="1">
      <alignment horizontal="center"/>
    </xf>
    <xf numFmtId="0" fontId="20" fillId="0" borderId="0" xfId="0" applyFont="1" applyAlignment="1">
      <alignment/>
    </xf>
    <xf numFmtId="43" fontId="21" fillId="0" borderId="0" xfId="15" applyNumberFormat="1" applyFont="1" applyAlignment="1">
      <alignment/>
    </xf>
    <xf numFmtId="206" fontId="6" fillId="0" borderId="7" xfId="15" applyNumberFormat="1" applyFont="1" applyBorder="1" applyAlignment="1">
      <alignment horizontal="right"/>
    </xf>
    <xf numFmtId="49" fontId="17" fillId="0" borderId="5" xfId="15" applyNumberFormat="1" applyFont="1" applyBorder="1" applyAlignment="1">
      <alignment horizontal="center"/>
    </xf>
    <xf numFmtId="206" fontId="16" fillId="0" borderId="11" xfId="15" applyNumberFormat="1" applyFont="1" applyBorder="1" applyAlignment="1">
      <alignment horizontal="center"/>
    </xf>
    <xf numFmtId="206" fontId="16" fillId="0" borderId="4" xfId="1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2" xfId="0" applyBorder="1" applyAlignment="1">
      <alignment/>
    </xf>
    <xf numFmtId="0" fontId="16" fillId="0" borderId="5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4" fontId="16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15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" fontId="16" fillId="0" borderId="4" xfId="15" applyNumberFormat="1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43" fontId="0" fillId="0" borderId="0" xfId="15" applyNumberFormat="1" applyFont="1" applyAlignment="1">
      <alignment/>
    </xf>
    <xf numFmtId="206" fontId="24" fillId="0" borderId="4" xfId="15" applyNumberFormat="1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201" fontId="1" fillId="0" borderId="3" xfId="0" applyNumberFormat="1" applyFont="1" applyBorder="1" applyAlignment="1">
      <alignment horizontal="center"/>
    </xf>
    <xf numFmtId="201" fontId="1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5" applyFont="1" applyAlignment="1">
      <alignment horizontal="center"/>
    </xf>
    <xf numFmtId="188" fontId="26" fillId="0" borderId="0" xfId="15" applyNumberFormat="1" applyFont="1" applyAlignment="1">
      <alignment/>
    </xf>
    <xf numFmtId="206" fontId="13" fillId="0" borderId="0" xfId="0" applyNumberFormat="1" applyFont="1" applyAlignment="1">
      <alignment/>
    </xf>
    <xf numFmtId="206" fontId="15" fillId="0" borderId="0" xfId="0" applyNumberFormat="1" applyFont="1" applyAlignment="1">
      <alignment horizontal="right"/>
    </xf>
    <xf numFmtId="206" fontId="0" fillId="0" borderId="0" xfId="0" applyNumberFormat="1" applyAlignment="1">
      <alignment/>
    </xf>
    <xf numFmtId="188" fontId="4" fillId="0" borderId="15" xfId="15" applyNumberFormat="1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22" xfId="0" applyFont="1" applyBorder="1" applyAlignment="1">
      <alignment/>
    </xf>
    <xf numFmtId="43" fontId="1" fillId="0" borderId="23" xfId="15" applyFont="1" applyBorder="1" applyAlignment="1">
      <alignment/>
    </xf>
    <xf numFmtId="43" fontId="1" fillId="0" borderId="24" xfId="15" applyFont="1" applyBorder="1" applyAlignment="1">
      <alignment/>
    </xf>
    <xf numFmtId="43" fontId="4" fillId="2" borderId="25" xfId="15" applyFont="1" applyFill="1" applyBorder="1" applyAlignment="1">
      <alignment/>
    </xf>
    <xf numFmtId="43" fontId="1" fillId="0" borderId="26" xfId="15" applyFont="1" applyBorder="1" applyAlignment="1">
      <alignment/>
    </xf>
    <xf numFmtId="43" fontId="1" fillId="0" borderId="27" xfId="15" applyFont="1" applyBorder="1" applyAlignment="1">
      <alignment/>
    </xf>
    <xf numFmtId="43" fontId="1" fillId="0" borderId="28" xfId="15" applyFont="1" applyBorder="1" applyAlignment="1">
      <alignment/>
    </xf>
    <xf numFmtId="43" fontId="1" fillId="0" borderId="29" xfId="15" applyFont="1" applyBorder="1" applyAlignment="1">
      <alignment/>
    </xf>
    <xf numFmtId="43" fontId="1" fillId="0" borderId="30" xfId="15" applyFont="1" applyBorder="1" applyAlignment="1">
      <alignment/>
    </xf>
    <xf numFmtId="43" fontId="4" fillId="2" borderId="31" xfId="15" applyFont="1" applyFill="1" applyBorder="1" applyAlignment="1">
      <alignment/>
    </xf>
    <xf numFmtId="43" fontId="7" fillId="0" borderId="23" xfId="15" applyFont="1" applyBorder="1" applyAlignment="1">
      <alignment horizontal="center"/>
    </xf>
    <xf numFmtId="43" fontId="7" fillId="0" borderId="27" xfId="15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43" fontId="1" fillId="0" borderId="0" xfId="15" applyNumberFormat="1" applyFont="1" applyAlignment="1">
      <alignment/>
    </xf>
    <xf numFmtId="206" fontId="18" fillId="0" borderId="32" xfId="15" applyNumberFormat="1" applyFont="1" applyBorder="1" applyAlignment="1">
      <alignment/>
    </xf>
    <xf numFmtId="201" fontId="18" fillId="0" borderId="15" xfId="15" applyNumberFormat="1" applyFont="1" applyBorder="1" applyAlignment="1">
      <alignment horizontal="center"/>
    </xf>
    <xf numFmtId="201" fontId="28" fillId="0" borderId="11" xfId="15" applyNumberFormat="1" applyFont="1" applyBorder="1" applyAlignment="1">
      <alignment horizontal="center"/>
    </xf>
    <xf numFmtId="206" fontId="28" fillId="0" borderId="0" xfId="15" applyNumberFormat="1" applyFont="1" applyAlignment="1">
      <alignment horizontal="right"/>
    </xf>
    <xf numFmtId="206" fontId="18" fillId="0" borderId="4" xfId="15" applyNumberFormat="1" applyFont="1" applyBorder="1" applyAlignment="1">
      <alignment/>
    </xf>
    <xf numFmtId="41" fontId="18" fillId="0" borderId="15" xfId="15" applyNumberFormat="1" applyFont="1" applyBorder="1" applyAlignment="1">
      <alignment horizontal="center"/>
    </xf>
    <xf numFmtId="206" fontId="18" fillId="0" borderId="33" xfId="15" applyNumberFormat="1" applyFont="1" applyBorder="1" applyAlignment="1">
      <alignment/>
    </xf>
    <xf numFmtId="206" fontId="18" fillId="0" borderId="0" xfId="15" applyNumberFormat="1" applyFont="1" applyAlignment="1">
      <alignment/>
    </xf>
    <xf numFmtId="49" fontId="29" fillId="0" borderId="10" xfId="15" applyNumberFormat="1" applyFont="1" applyBorder="1" applyAlignment="1">
      <alignment horizontal="center"/>
    </xf>
    <xf numFmtId="206" fontId="30" fillId="0" borderId="4" xfId="15" applyNumberFormat="1" applyFont="1" applyBorder="1" applyAlignment="1">
      <alignment horizontal="center"/>
    </xf>
    <xf numFmtId="188" fontId="18" fillId="0" borderId="33" xfId="15" applyNumberFormat="1" applyFont="1" applyBorder="1" applyAlignment="1">
      <alignment/>
    </xf>
    <xf numFmtId="206" fontId="29" fillId="0" borderId="10" xfId="15" applyNumberFormat="1" applyFont="1" applyBorder="1" applyAlignment="1">
      <alignment horizontal="center"/>
    </xf>
    <xf numFmtId="188" fontId="0" fillId="0" borderId="0" xfId="15" applyNumberFormat="1" applyAlignment="1">
      <alignment/>
    </xf>
    <xf numFmtId="188" fontId="21" fillId="0" borderId="0" xfId="15" applyNumberFormat="1" applyFont="1" applyAlignment="1">
      <alignment/>
    </xf>
    <xf numFmtId="188" fontId="0" fillId="0" borderId="0" xfId="15" applyNumberFormat="1" applyBorder="1" applyAlignment="1">
      <alignment/>
    </xf>
    <xf numFmtId="188" fontId="0" fillId="0" borderId="7" xfId="15" applyNumberFormat="1" applyBorder="1" applyAlignment="1">
      <alignment/>
    </xf>
    <xf numFmtId="188" fontId="21" fillId="0" borderId="15" xfId="15" applyNumberFormat="1" applyFont="1" applyBorder="1" applyAlignment="1">
      <alignment/>
    </xf>
    <xf numFmtId="188" fontId="31" fillId="0" borderId="7" xfId="15" applyNumberFormat="1" applyFont="1" applyBorder="1" applyAlignment="1">
      <alignment horizontal="center"/>
    </xf>
    <xf numFmtId="188" fontId="0" fillId="0" borderId="7" xfId="15" applyNumberFormat="1" applyFont="1" applyBorder="1" applyAlignment="1">
      <alignment/>
    </xf>
    <xf numFmtId="201" fontId="1" fillId="0" borderId="3" xfId="15" applyNumberFormat="1" applyFont="1" applyBorder="1" applyAlignment="1">
      <alignment horizontal="center"/>
    </xf>
    <xf numFmtId="201" fontId="1" fillId="0" borderId="9" xfId="15" applyNumberFormat="1" applyFont="1" applyBorder="1" applyAlignment="1">
      <alignment horizontal="center"/>
    </xf>
    <xf numFmtId="201" fontId="1" fillId="0" borderId="12" xfId="15" applyNumberFormat="1" applyFont="1" applyBorder="1" applyAlignment="1">
      <alignment/>
    </xf>
    <xf numFmtId="201" fontId="1" fillId="0" borderId="10" xfId="15" applyNumberFormat="1" applyFont="1" applyBorder="1" applyAlignment="1">
      <alignment/>
    </xf>
    <xf numFmtId="201" fontId="1" fillId="0" borderId="10" xfId="15" applyNumberFormat="1" applyFont="1" applyBorder="1" applyAlignment="1">
      <alignment horizontal="center"/>
    </xf>
    <xf numFmtId="201" fontId="1" fillId="0" borderId="3" xfId="15" applyNumberFormat="1" applyFont="1" applyBorder="1" applyAlignment="1">
      <alignment/>
    </xf>
    <xf numFmtId="201" fontId="4" fillId="0" borderId="10" xfId="15" applyNumberFormat="1" applyFont="1" applyBorder="1" applyAlignment="1">
      <alignment horizontal="center"/>
    </xf>
    <xf numFmtId="188" fontId="1" fillId="0" borderId="2" xfId="15" applyNumberFormat="1" applyFont="1" applyBorder="1" applyAlignment="1">
      <alignment horizontal="center"/>
    </xf>
    <xf numFmtId="188" fontId="0" fillId="0" borderId="1" xfId="15" applyNumberFormat="1" applyBorder="1" applyAlignment="1">
      <alignment horizontal="left"/>
    </xf>
    <xf numFmtId="188" fontId="0" fillId="0" borderId="0" xfId="15" applyNumberFormat="1" applyBorder="1" applyAlignment="1">
      <alignment horizontal="left"/>
    </xf>
    <xf numFmtId="201" fontId="13" fillId="0" borderId="0" xfId="0" applyNumberFormat="1" applyFont="1" applyAlignment="1">
      <alignment horizontal="left"/>
    </xf>
    <xf numFmtId="201" fontId="13" fillId="0" borderId="0" xfId="0" applyNumberFormat="1" applyFont="1" applyAlignment="1">
      <alignment horizontal="right"/>
    </xf>
    <xf numFmtId="201" fontId="6" fillId="0" borderId="11" xfId="15" applyNumberFormat="1" applyFont="1" applyBorder="1" applyAlignment="1">
      <alignment horizontal="center"/>
    </xf>
    <xf numFmtId="201" fontId="6" fillId="0" borderId="0" xfId="15" applyNumberFormat="1" applyFont="1" applyBorder="1" applyAlignment="1">
      <alignment horizontal="center"/>
    </xf>
    <xf numFmtId="201" fontId="6" fillId="0" borderId="16" xfId="15" applyNumberFormat="1" applyFont="1" applyBorder="1" applyAlignment="1">
      <alignment/>
    </xf>
    <xf numFmtId="201" fontId="0" fillId="0" borderId="0" xfId="0" applyNumberFormat="1" applyAlignment="1">
      <alignment/>
    </xf>
    <xf numFmtId="201" fontId="6" fillId="0" borderId="10" xfId="15" applyNumberFormat="1" applyFont="1" applyBorder="1" applyAlignment="1">
      <alignment/>
    </xf>
    <xf numFmtId="201" fontId="6" fillId="0" borderId="11" xfId="15" applyNumberFormat="1" applyFont="1" applyBorder="1" applyAlignment="1">
      <alignment/>
    </xf>
    <xf numFmtId="201" fontId="1" fillId="0" borderId="0" xfId="15" applyNumberFormat="1" applyFont="1" applyAlignment="1">
      <alignment horizontal="center"/>
    </xf>
    <xf numFmtId="201" fontId="1" fillId="0" borderId="0" xfId="15" applyNumberFormat="1" applyFont="1" applyBorder="1" applyAlignment="1">
      <alignment horizontal="center"/>
    </xf>
    <xf numFmtId="201" fontId="4" fillId="0" borderId="11" xfId="15" applyNumberFormat="1" applyFont="1" applyBorder="1" applyAlignment="1">
      <alignment horizontal="center"/>
    </xf>
    <xf numFmtId="201" fontId="1" fillId="0" borderId="12" xfId="15" applyNumberFormat="1" applyFont="1" applyBorder="1" applyAlignment="1">
      <alignment horizontal="center"/>
    </xf>
    <xf numFmtId="201" fontId="4" fillId="0" borderId="5" xfId="15" applyNumberFormat="1" applyFont="1" applyBorder="1" applyAlignment="1">
      <alignment horizontal="center"/>
    </xf>
    <xf numFmtId="201" fontId="4" fillId="0" borderId="5" xfId="15" applyNumberFormat="1" applyFont="1" applyBorder="1" applyAlignment="1">
      <alignment horizontal="left"/>
    </xf>
    <xf numFmtId="0" fontId="1" fillId="0" borderId="0" xfId="0" applyFont="1" applyAlignment="1">
      <alignment/>
    </xf>
    <xf numFmtId="201" fontId="1" fillId="0" borderId="2" xfId="15" applyNumberFormat="1" applyFont="1" applyBorder="1" applyAlignment="1">
      <alignment horizontal="center"/>
    </xf>
    <xf numFmtId="201" fontId="0" fillId="0" borderId="1" xfId="0" applyNumberFormat="1" applyBorder="1" applyAlignment="1">
      <alignment horizontal="center"/>
    </xf>
    <xf numFmtId="201" fontId="1" fillId="0" borderId="1" xfId="15" applyNumberFormat="1" applyFont="1" applyBorder="1" applyAlignment="1">
      <alignment horizontal="center"/>
    </xf>
    <xf numFmtId="201" fontId="0" fillId="0" borderId="8" xfId="0" applyNumberFormat="1" applyBorder="1" applyAlignment="1">
      <alignment horizontal="center"/>
    </xf>
    <xf numFmtId="201" fontId="1" fillId="0" borderId="4" xfId="15" applyNumberFormat="1" applyFont="1" applyBorder="1" applyAlignment="1">
      <alignment horizontal="center"/>
    </xf>
    <xf numFmtId="201" fontId="1" fillId="0" borderId="6" xfId="15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43" fontId="1" fillId="0" borderId="0" xfId="0" applyNumberFormat="1" applyFont="1" applyAlignment="1">
      <alignment/>
    </xf>
    <xf numFmtId="43" fontId="32" fillId="0" borderId="23" xfId="15" applyFont="1" applyBorder="1" applyAlignment="1">
      <alignment/>
    </xf>
    <xf numFmtId="43" fontId="32" fillId="0" borderId="24" xfId="15" applyFont="1" applyBorder="1" applyAlignment="1">
      <alignment/>
    </xf>
    <xf numFmtId="43" fontId="7" fillId="0" borderId="0" xfId="15" applyFont="1" applyBorder="1" applyAlignment="1">
      <alignment/>
    </xf>
    <xf numFmtId="43" fontId="1" fillId="0" borderId="12" xfId="15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5" xfId="15" applyFont="1" applyBorder="1" applyAlignment="1">
      <alignment/>
    </xf>
    <xf numFmtId="43" fontId="4" fillId="0" borderId="9" xfId="15" applyFont="1" applyBorder="1" applyAlignment="1">
      <alignment horizontal="center"/>
    </xf>
    <xf numFmtId="43" fontId="1" fillId="0" borderId="3" xfId="15" applyFont="1" applyBorder="1" applyAlignment="1">
      <alignment/>
    </xf>
    <xf numFmtId="206" fontId="28" fillId="0" borderId="3" xfId="15" applyNumberFormat="1" applyFont="1" applyBorder="1" applyAlignment="1">
      <alignment horizontal="right"/>
    </xf>
    <xf numFmtId="201" fontId="28" fillId="0" borderId="10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209" fontId="8" fillId="0" borderId="9" xfId="15" applyNumberFormat="1" applyFont="1" applyFill="1" applyBorder="1" applyAlignment="1">
      <alignment/>
    </xf>
    <xf numFmtId="209" fontId="8" fillId="0" borderId="10" xfId="15" applyNumberFormat="1" applyFont="1" applyFill="1" applyBorder="1" applyAlignment="1">
      <alignment/>
    </xf>
    <xf numFmtId="209" fontId="8" fillId="0" borderId="4" xfId="15" applyNumberFormat="1" applyFont="1" applyFill="1" applyBorder="1" applyAlignment="1">
      <alignment/>
    </xf>
    <xf numFmtId="209" fontId="8" fillId="0" borderId="8" xfId="15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09" fontId="33" fillId="0" borderId="4" xfId="15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209" fontId="8" fillId="0" borderId="11" xfId="15" applyNumberFormat="1" applyFont="1" applyFill="1" applyBorder="1" applyAlignment="1">
      <alignment/>
    </xf>
    <xf numFmtId="209" fontId="8" fillId="0" borderId="6" xfId="15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209" fontId="8" fillId="0" borderId="16" xfId="15" applyNumberFormat="1" applyFont="1" applyFill="1" applyBorder="1" applyAlignment="1">
      <alignment/>
    </xf>
    <xf numFmtId="209" fontId="9" fillId="0" borderId="16" xfId="15" applyNumberFormat="1" applyFont="1" applyFill="1" applyBorder="1" applyAlignment="1">
      <alignment/>
    </xf>
    <xf numFmtId="209" fontId="9" fillId="0" borderId="10" xfId="15" applyNumberFormat="1" applyFont="1" applyFill="1" applyBorder="1" applyAlignment="1">
      <alignment/>
    </xf>
    <xf numFmtId="209" fontId="9" fillId="0" borderId="11" xfId="15" applyNumberFormat="1" applyFont="1" applyFill="1" applyBorder="1" applyAlignment="1">
      <alignment/>
    </xf>
    <xf numFmtId="209" fontId="9" fillId="0" borderId="34" xfId="15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3" fontId="8" fillId="0" borderId="0" xfId="15" applyNumberFormat="1" applyFont="1" applyFill="1" applyAlignment="1">
      <alignment/>
    </xf>
    <xf numFmtId="43" fontId="8" fillId="0" borderId="0" xfId="15" applyFont="1" applyFill="1" applyAlignment="1">
      <alignment/>
    </xf>
    <xf numFmtId="43" fontId="8" fillId="0" borderId="0" xfId="15" applyFont="1" applyFill="1" applyBorder="1" applyAlignment="1">
      <alignment/>
    </xf>
    <xf numFmtId="201" fontId="4" fillId="0" borderId="15" xfId="15" applyNumberFormat="1" applyFont="1" applyBorder="1" applyAlignment="1">
      <alignment horizontal="center"/>
    </xf>
    <xf numFmtId="201" fontId="0" fillId="0" borderId="0" xfId="0" applyNumberFormat="1" applyBorder="1" applyAlignment="1">
      <alignment horizontal="center"/>
    </xf>
    <xf numFmtId="201" fontId="4" fillId="0" borderId="32" xfId="15" applyNumberFormat="1" applyFont="1" applyBorder="1" applyAlignment="1">
      <alignment horizontal="center"/>
    </xf>
    <xf numFmtId="201" fontId="0" fillId="0" borderId="4" xfId="0" applyNumberFormat="1" applyBorder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43" fontId="26" fillId="0" borderId="0" xfId="15" applyFont="1" applyAlignment="1">
      <alignment/>
    </xf>
    <xf numFmtId="0" fontId="1" fillId="3" borderId="30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1" fillId="4" borderId="36" xfId="0" applyFont="1" applyFill="1" applyBorder="1" applyAlignment="1">
      <alignment/>
    </xf>
    <xf numFmtId="0" fontId="1" fillId="4" borderId="37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43" fontId="9" fillId="0" borderId="7" xfId="15" applyNumberFormat="1" applyFont="1" applyBorder="1" applyAlignment="1">
      <alignment horizontal="center" vertical="center" wrapText="1"/>
    </xf>
    <xf numFmtId="43" fontId="1" fillId="3" borderId="30" xfId="15" applyNumberFormat="1" applyFont="1" applyFill="1" applyBorder="1" applyAlignment="1">
      <alignment/>
    </xf>
    <xf numFmtId="43" fontId="1" fillId="3" borderId="23" xfId="15" applyNumberFormat="1" applyFont="1" applyFill="1" applyBorder="1" applyAlignment="1">
      <alignment horizontal="right"/>
    </xf>
    <xf numFmtId="43" fontId="1" fillId="3" borderId="23" xfId="15" applyNumberFormat="1" applyFont="1" applyFill="1" applyBorder="1" applyAlignment="1">
      <alignment/>
    </xf>
    <xf numFmtId="43" fontId="1" fillId="3" borderId="24" xfId="15" applyNumberFormat="1" applyFont="1" applyFill="1" applyBorder="1" applyAlignment="1">
      <alignment/>
    </xf>
    <xf numFmtId="43" fontId="4" fillId="2" borderId="25" xfId="15" applyNumberFormat="1" applyFont="1" applyFill="1" applyBorder="1" applyAlignment="1">
      <alignment/>
    </xf>
    <xf numFmtId="43" fontId="1" fillId="4" borderId="28" xfId="15" applyNumberFormat="1" applyFont="1" applyFill="1" applyBorder="1" applyAlignment="1">
      <alignment/>
    </xf>
    <xf numFmtId="43" fontId="1" fillId="4" borderId="27" xfId="15" applyNumberFormat="1" applyFont="1" applyFill="1" applyBorder="1" applyAlignment="1">
      <alignment/>
    </xf>
    <xf numFmtId="43" fontId="1" fillId="4" borderId="30" xfId="15" applyNumberFormat="1" applyFont="1" applyFill="1" applyBorder="1" applyAlignment="1">
      <alignment/>
    </xf>
    <xf numFmtId="43" fontId="1" fillId="4" borderId="23" xfId="15" applyNumberFormat="1" applyFont="1" applyFill="1" applyBorder="1" applyAlignment="1">
      <alignment horizontal="right"/>
    </xf>
    <xf numFmtId="43" fontId="4" fillId="2" borderId="31" xfId="15" applyNumberFormat="1" applyFont="1" applyFill="1" applyBorder="1" applyAlignment="1">
      <alignment/>
    </xf>
    <xf numFmtId="43" fontId="7" fillId="0" borderId="9" xfId="15" applyNumberFormat="1" applyFont="1" applyBorder="1" applyAlignment="1">
      <alignment/>
    </xf>
    <xf numFmtId="43" fontId="7" fillId="0" borderId="10" xfId="15" applyNumberFormat="1" applyFont="1" applyBorder="1" applyAlignment="1">
      <alignment/>
    </xf>
    <xf numFmtId="43" fontId="7" fillId="0" borderId="10" xfId="15" applyNumberFormat="1" applyFont="1" applyBorder="1" applyAlignment="1">
      <alignment horizontal="right"/>
    </xf>
    <xf numFmtId="43" fontId="1" fillId="0" borderId="10" xfId="15" applyNumberFormat="1" applyFont="1" applyBorder="1" applyAlignment="1">
      <alignment/>
    </xf>
    <xf numFmtId="43" fontId="1" fillId="0" borderId="10" xfId="15" applyNumberFormat="1" applyFont="1" applyBorder="1" applyAlignment="1">
      <alignment horizontal="right"/>
    </xf>
    <xf numFmtId="43" fontId="1" fillId="0" borderId="11" xfId="15" applyNumberFormat="1" applyFont="1" applyBorder="1" applyAlignment="1">
      <alignment/>
    </xf>
    <xf numFmtId="43" fontId="4" fillId="0" borderId="14" xfId="15" applyNumberFormat="1" applyFont="1" applyBorder="1" applyAlignment="1">
      <alignment/>
    </xf>
    <xf numFmtId="43" fontId="32" fillId="0" borderId="0" xfId="15" applyFont="1" applyAlignment="1">
      <alignment/>
    </xf>
    <xf numFmtId="201" fontId="18" fillId="5" borderId="15" xfId="15" applyNumberFormat="1" applyFont="1" applyFill="1" applyBorder="1" applyAlignment="1">
      <alignment horizontal="center"/>
    </xf>
    <xf numFmtId="206" fontId="18" fillId="5" borderId="32" xfId="15" applyNumberFormat="1" applyFont="1" applyFill="1" applyBorder="1" applyAlignment="1">
      <alignment/>
    </xf>
    <xf numFmtId="201" fontId="18" fillId="5" borderId="7" xfId="15" applyNumberFormat="1" applyFont="1" applyFill="1" applyBorder="1" applyAlignment="1">
      <alignment horizontal="center"/>
    </xf>
    <xf numFmtId="206" fontId="18" fillId="5" borderId="7" xfId="15" applyNumberFormat="1" applyFont="1" applyFill="1" applyBorder="1" applyAlignment="1">
      <alignment horizontal="center"/>
    </xf>
    <xf numFmtId="43" fontId="16" fillId="0" borderId="0" xfId="15" applyFont="1" applyBorder="1" applyAlignment="1">
      <alignment horizontal="left"/>
    </xf>
    <xf numFmtId="43" fontId="16" fillId="0" borderId="0" xfId="15" applyFont="1" applyBorder="1" applyAlignment="1">
      <alignment/>
    </xf>
    <xf numFmtId="43" fontId="16" fillId="0" borderId="0" xfId="15" applyFont="1" applyAlignment="1">
      <alignment/>
    </xf>
    <xf numFmtId="43" fontId="30" fillId="0" borderId="0" xfId="15" applyFont="1" applyAlignment="1">
      <alignment/>
    </xf>
    <xf numFmtId="43" fontId="0" fillId="0" borderId="0" xfId="0" applyNumberFormat="1" applyAlignment="1">
      <alignment/>
    </xf>
    <xf numFmtId="43" fontId="37" fillId="0" borderId="0" xfId="15" applyFont="1" applyBorder="1" applyAlignment="1">
      <alignment horizontal="center"/>
    </xf>
    <xf numFmtId="4" fontId="6" fillId="0" borderId="39" xfId="15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3" fontId="13" fillId="6" borderId="0" xfId="15" applyFont="1" applyFill="1" applyAlignment="1">
      <alignment horizontal="left"/>
    </xf>
    <xf numFmtId="43" fontId="13" fillId="6" borderId="0" xfId="15" applyFont="1" applyFill="1" applyAlignment="1">
      <alignment horizontal="right"/>
    </xf>
    <xf numFmtId="43" fontId="6" fillId="6" borderId="40" xfId="15" applyFont="1" applyFill="1" applyBorder="1" applyAlignment="1">
      <alignment horizontal="center"/>
    </xf>
    <xf numFmtId="43" fontId="18" fillId="6" borderId="0" xfId="15" applyFont="1" applyFill="1" applyBorder="1" applyAlignment="1">
      <alignment horizontal="center"/>
    </xf>
    <xf numFmtId="43" fontId="6" fillId="6" borderId="0" xfId="15" applyFont="1" applyFill="1" applyBorder="1" applyAlignment="1">
      <alignment horizontal="center"/>
    </xf>
    <xf numFmtId="43" fontId="0" fillId="6" borderId="0" xfId="15" applyFill="1" applyAlignment="1">
      <alignment/>
    </xf>
    <xf numFmtId="43" fontId="18" fillId="4" borderId="0" xfId="15" applyFont="1" applyFill="1" applyBorder="1" applyAlignment="1">
      <alignment horizontal="center"/>
    </xf>
    <xf numFmtId="43" fontId="13" fillId="7" borderId="0" xfId="15" applyFont="1" applyFill="1" applyAlignment="1">
      <alignment horizontal="left"/>
    </xf>
    <xf numFmtId="43" fontId="13" fillId="7" borderId="0" xfId="15" applyFont="1" applyFill="1" applyAlignment="1">
      <alignment horizontal="right"/>
    </xf>
    <xf numFmtId="43" fontId="6" fillId="7" borderId="40" xfId="15" applyFont="1" applyFill="1" applyBorder="1" applyAlignment="1">
      <alignment horizontal="center"/>
    </xf>
    <xf numFmtId="43" fontId="18" fillId="7" borderId="0" xfId="15" applyFont="1" applyFill="1" applyBorder="1" applyAlignment="1">
      <alignment horizontal="center"/>
    </xf>
    <xf numFmtId="43" fontId="6" fillId="7" borderId="0" xfId="15" applyFont="1" applyFill="1" applyBorder="1" applyAlignment="1">
      <alignment horizontal="center"/>
    </xf>
    <xf numFmtId="43" fontId="0" fillId="7" borderId="0" xfId="15" applyFill="1" applyAlignment="1">
      <alignment/>
    </xf>
    <xf numFmtId="0" fontId="4" fillId="0" borderId="0" xfId="0" applyFont="1" applyAlignment="1">
      <alignment horizontal="left"/>
    </xf>
    <xf numFmtId="188" fontId="7" fillId="0" borderId="10" xfId="15" applyNumberFormat="1" applyFont="1" applyBorder="1" applyAlignment="1">
      <alignment horizontal="right"/>
    </xf>
    <xf numFmtId="0" fontId="1" fillId="3" borderId="4" xfId="0" applyFont="1" applyFill="1" applyBorder="1" applyAlignment="1">
      <alignment/>
    </xf>
    <xf numFmtId="43" fontId="1" fillId="3" borderId="4" xfId="15" applyNumberFormat="1" applyFont="1" applyFill="1" applyBorder="1" applyAlignment="1">
      <alignment/>
    </xf>
    <xf numFmtId="43" fontId="1" fillId="0" borderId="4" xfId="15" applyFont="1" applyBorder="1" applyAlignment="1">
      <alignment/>
    </xf>
    <xf numFmtId="43" fontId="7" fillId="4" borderId="24" xfId="15" applyNumberFormat="1" applyFont="1" applyFill="1" applyBorder="1" applyAlignment="1">
      <alignment/>
    </xf>
    <xf numFmtId="43" fontId="7" fillId="4" borderId="23" xfId="15" applyNumberFormat="1" applyFont="1" applyFill="1" applyBorder="1" applyAlignment="1">
      <alignment/>
    </xf>
    <xf numFmtId="43" fontId="7" fillId="4" borderId="26" xfId="15" applyNumberFormat="1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41" xfId="0" applyFont="1" applyFill="1" applyBorder="1" applyAlignment="1">
      <alignment/>
    </xf>
    <xf numFmtId="43" fontId="1" fillId="4" borderId="42" xfId="15" applyNumberFormat="1" applyFont="1" applyFill="1" applyBorder="1" applyAlignment="1">
      <alignment/>
    </xf>
    <xf numFmtId="43" fontId="1" fillId="0" borderId="42" xfId="15" applyFont="1" applyBorder="1" applyAlignment="1">
      <alignment/>
    </xf>
    <xf numFmtId="0" fontId="1" fillId="4" borderId="43" xfId="0" applyFont="1" applyFill="1" applyBorder="1" applyAlignment="1">
      <alignment/>
    </xf>
    <xf numFmtId="43" fontId="1" fillId="4" borderId="44" xfId="15" applyNumberFormat="1" applyFont="1" applyFill="1" applyBorder="1" applyAlignment="1">
      <alignment/>
    </xf>
    <xf numFmtId="43" fontId="1" fillId="0" borderId="44" xfId="15" applyFont="1" applyBorder="1" applyAlignment="1">
      <alignment/>
    </xf>
    <xf numFmtId="43" fontId="1" fillId="4" borderId="4" xfId="15" applyNumberFormat="1" applyFont="1" applyFill="1" applyBorder="1" applyAlignment="1">
      <alignment/>
    </xf>
    <xf numFmtId="43" fontId="7" fillId="4" borderId="27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43" fontId="4" fillId="0" borderId="4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43" fontId="1" fillId="0" borderId="0" xfId="15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9" fillId="0" borderId="7" xfId="0" applyNumberFormat="1" applyFont="1" applyFill="1" applyBorder="1" applyAlignment="1">
      <alignment horizontal="center"/>
    </xf>
    <xf numFmtId="49" fontId="9" fillId="0" borderId="7" xfId="15" applyNumberFormat="1" applyFont="1" applyFill="1" applyBorder="1" applyAlignment="1">
      <alignment horizontal="center"/>
    </xf>
    <xf numFmtId="49" fontId="9" fillId="0" borderId="13" xfId="15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0" fontId="9" fillId="4" borderId="15" xfId="0" applyFont="1" applyFill="1" applyBorder="1" applyAlignment="1">
      <alignment horizontal="center"/>
    </xf>
    <xf numFmtId="209" fontId="9" fillId="4" borderId="15" xfId="15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9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/>
    </xf>
    <xf numFmtId="0" fontId="9" fillId="4" borderId="14" xfId="0" applyFont="1" applyFill="1" applyBorder="1" applyAlignment="1">
      <alignment/>
    </xf>
    <xf numFmtId="209" fontId="9" fillId="4" borderId="14" xfId="15" applyNumberFormat="1" applyFont="1" applyFill="1" applyBorder="1" applyAlignment="1">
      <alignment/>
    </xf>
    <xf numFmtId="0" fontId="8" fillId="4" borderId="0" xfId="0" applyFont="1" applyFill="1" applyAlignment="1">
      <alignment/>
    </xf>
    <xf numFmtId="0" fontId="8" fillId="5" borderId="1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209" fontId="9" fillId="5" borderId="15" xfId="15" applyNumberFormat="1" applyFont="1" applyFill="1" applyBorder="1" applyAlignment="1">
      <alignment/>
    </xf>
    <xf numFmtId="209" fontId="9" fillId="5" borderId="39" xfId="15" applyNumberFormat="1" applyFont="1" applyFill="1" applyBorder="1" applyAlignment="1">
      <alignment/>
    </xf>
    <xf numFmtId="209" fontId="9" fillId="5" borderId="45" xfId="15" applyNumberFormat="1" applyFont="1" applyFill="1" applyBorder="1" applyAlignment="1">
      <alignment/>
    </xf>
    <xf numFmtId="0" fontId="8" fillId="5" borderId="0" xfId="0" applyFont="1" applyFill="1" applyAlignment="1">
      <alignment/>
    </xf>
    <xf numFmtId="188" fontId="31" fillId="0" borderId="3" xfId="15" applyNumberFormat="1" applyFont="1" applyBorder="1" applyAlignment="1">
      <alignment horizontal="center"/>
    </xf>
    <xf numFmtId="188" fontId="0" fillId="0" borderId="3" xfId="15" applyNumberFormat="1" applyBorder="1" applyAlignment="1">
      <alignment/>
    </xf>
    <xf numFmtId="188" fontId="21" fillId="0" borderId="32" xfId="15" applyNumberFormat="1" applyFont="1" applyBorder="1" applyAlignment="1">
      <alignment/>
    </xf>
    <xf numFmtId="188" fontId="0" fillId="0" borderId="0" xfId="15" applyNumberFormat="1" applyFont="1" applyAlignment="1">
      <alignment/>
    </xf>
    <xf numFmtId="206" fontId="6" fillId="0" borderId="15" xfId="15" applyNumberFormat="1" applyFont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209" fontId="8" fillId="4" borderId="10" xfId="15" applyNumberFormat="1" applyFont="1" applyFill="1" applyBorder="1" applyAlignment="1">
      <alignment/>
    </xf>
    <xf numFmtId="209" fontId="8" fillId="4" borderId="11" xfId="15" applyNumberFormat="1" applyFont="1" applyFill="1" applyBorder="1" applyAlignment="1">
      <alignment/>
    </xf>
    <xf numFmtId="209" fontId="8" fillId="4" borderId="6" xfId="15" applyNumberFormat="1" applyFont="1" applyFill="1" applyBorder="1" applyAlignment="1">
      <alignment/>
    </xf>
    <xf numFmtId="209" fontId="9" fillId="4" borderId="8" xfId="15" applyNumberFormat="1" applyFont="1" applyFill="1" applyBorder="1" applyAlignment="1">
      <alignment/>
    </xf>
    <xf numFmtId="209" fontId="27" fillId="5" borderId="15" xfId="15" applyNumberFormat="1" applyFont="1" applyFill="1" applyBorder="1" applyAlignment="1">
      <alignment/>
    </xf>
    <xf numFmtId="0" fontId="9" fillId="5" borderId="0" xfId="0" applyFont="1" applyFill="1" applyAlignment="1">
      <alignment/>
    </xf>
    <xf numFmtId="43" fontId="6" fillId="0" borderId="0" xfId="15" applyFont="1" applyBorder="1" applyAlignment="1">
      <alignment horizontal="center"/>
    </xf>
    <xf numFmtId="43" fontId="13" fillId="0" borderId="0" xfId="15" applyFont="1" applyAlignment="1">
      <alignment horizontal="center"/>
    </xf>
    <xf numFmtId="43" fontId="13" fillId="0" borderId="0" xfId="15" applyFont="1" applyAlignment="1">
      <alignment horizontal="left"/>
    </xf>
    <xf numFmtId="43" fontId="13" fillId="0" borderId="0" xfId="15" applyFont="1" applyAlignment="1">
      <alignment horizontal="right"/>
    </xf>
    <xf numFmtId="43" fontId="18" fillId="0" borderId="0" xfId="15" applyFont="1" applyBorder="1" applyAlignment="1">
      <alignment horizontal="center"/>
    </xf>
    <xf numFmtId="43" fontId="28" fillId="0" borderId="0" xfId="15" applyFont="1" applyBorder="1" applyAlignment="1">
      <alignment horizontal="center"/>
    </xf>
    <xf numFmtId="43" fontId="18" fillId="0" borderId="3" xfId="15" applyFont="1" applyBorder="1" applyAlignment="1">
      <alignment horizontal="center"/>
    </xf>
    <xf numFmtId="43" fontId="6" fillId="0" borderId="0" xfId="15" applyFont="1" applyBorder="1" applyAlignment="1">
      <alignment/>
    </xf>
    <xf numFmtId="43" fontId="18" fillId="5" borderId="0" xfId="15" applyFont="1" applyFill="1" applyBorder="1" applyAlignment="1">
      <alignment horizontal="center"/>
    </xf>
    <xf numFmtId="43" fontId="6" fillId="0" borderId="0" xfId="15" applyFont="1" applyAlignment="1">
      <alignment horizontal="left"/>
    </xf>
    <xf numFmtId="43" fontId="0" fillId="0" borderId="0" xfId="15" applyAlignment="1">
      <alignment horizontal="left"/>
    </xf>
    <xf numFmtId="43" fontId="36" fillId="0" borderId="0" xfId="15" applyFont="1" applyAlignment="1">
      <alignment horizontal="left"/>
    </xf>
    <xf numFmtId="15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3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3" fontId="7" fillId="0" borderId="0" xfId="15" applyFont="1" applyAlignment="1">
      <alignment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88" fontId="7" fillId="0" borderId="9" xfId="15" applyNumberFormat="1" applyFont="1" applyBorder="1" applyAlignment="1">
      <alignment horizontal="right"/>
    </xf>
    <xf numFmtId="201" fontId="7" fillId="0" borderId="9" xfId="0" applyNumberFormat="1" applyFont="1" applyBorder="1" applyAlignment="1">
      <alignment horizontal="center"/>
    </xf>
    <xf numFmtId="188" fontId="7" fillId="0" borderId="9" xfId="15" applyNumberFormat="1" applyFont="1" applyBorder="1" applyAlignment="1">
      <alignment/>
    </xf>
    <xf numFmtId="201" fontId="7" fillId="0" borderId="12" xfId="0" applyNumberFormat="1" applyFont="1" applyBorder="1" applyAlignment="1">
      <alignment horizontal="center"/>
    </xf>
    <xf numFmtId="201" fontId="7" fillId="0" borderId="10" xfId="0" applyNumberFormat="1" applyFont="1" applyBorder="1" applyAlignment="1">
      <alignment horizontal="center"/>
    </xf>
    <xf numFmtId="188" fontId="7" fillId="0" borderId="10" xfId="15" applyNumberFormat="1" applyFont="1" applyBorder="1" applyAlignment="1">
      <alignment/>
    </xf>
    <xf numFmtId="201" fontId="7" fillId="0" borderId="3" xfId="0" applyNumberFormat="1" applyFont="1" applyBorder="1" applyAlignment="1">
      <alignment horizontal="center"/>
    </xf>
    <xf numFmtId="188" fontId="7" fillId="0" borderId="15" xfId="15" applyNumberFormat="1" applyFont="1" applyBorder="1" applyAlignment="1">
      <alignment horizontal="right"/>
    </xf>
    <xf numFmtId="201" fontId="7" fillId="0" borderId="15" xfId="0" applyNumberFormat="1" applyFont="1" applyBorder="1" applyAlignment="1">
      <alignment horizontal="center"/>
    </xf>
    <xf numFmtId="188" fontId="7" fillId="0" borderId="15" xfId="15" applyNumberFormat="1" applyFont="1" applyBorder="1" applyAlignment="1">
      <alignment/>
    </xf>
    <xf numFmtId="201" fontId="7" fillId="0" borderId="32" xfId="0" applyNumberFormat="1" applyFont="1" applyBorder="1" applyAlignment="1">
      <alignment horizontal="center"/>
    </xf>
    <xf numFmtId="188" fontId="7" fillId="0" borderId="0" xfId="15" applyNumberFormat="1" applyFont="1" applyAlignment="1">
      <alignment horizontal="right"/>
    </xf>
    <xf numFmtId="188" fontId="7" fillId="0" borderId="0" xfId="15" applyNumberFormat="1" applyFont="1" applyAlignment="1">
      <alignment/>
    </xf>
    <xf numFmtId="209" fontId="8" fillId="4" borderId="15" xfId="15" applyNumberFormat="1" applyFont="1" applyFill="1" applyBorder="1" applyAlignment="1">
      <alignment/>
    </xf>
    <xf numFmtId="206" fontId="38" fillId="0" borderId="3" xfId="15" applyNumberFormat="1" applyFont="1" applyBorder="1" applyAlignment="1">
      <alignment/>
    </xf>
    <xf numFmtId="201" fontId="38" fillId="0" borderId="10" xfId="15" applyNumberFormat="1" applyFont="1" applyBorder="1" applyAlignment="1">
      <alignment horizontal="center"/>
    </xf>
    <xf numFmtId="206" fontId="6" fillId="0" borderId="40" xfId="15" applyNumberFormat="1" applyFont="1" applyBorder="1" applyAlignment="1">
      <alignment/>
    </xf>
    <xf numFmtId="206" fontId="24" fillId="0" borderId="0" xfId="15" applyNumberFormat="1" applyFont="1" applyBorder="1" applyAlignment="1">
      <alignment/>
    </xf>
    <xf numFmtId="206" fontId="24" fillId="0" borderId="40" xfId="15" applyNumberFormat="1" applyFont="1" applyBorder="1" applyAlignment="1">
      <alignment/>
    </xf>
    <xf numFmtId="43" fontId="6" fillId="7" borderId="7" xfId="15" applyFont="1" applyFill="1" applyBorder="1" applyAlignment="1">
      <alignment horizontal="center"/>
    </xf>
    <xf numFmtId="43" fontId="18" fillId="7" borderId="7" xfId="15" applyFont="1" applyFill="1" applyBorder="1" applyAlignment="1">
      <alignment/>
    </xf>
    <xf numFmtId="188" fontId="6" fillId="0" borderId="7" xfId="15" applyNumberFormat="1" applyFont="1" applyBorder="1" applyAlignment="1">
      <alignment horizontal="center"/>
    </xf>
    <xf numFmtId="201" fontId="18" fillId="0" borderId="10" xfId="15" applyNumberFormat="1" applyFont="1" applyBorder="1" applyAlignment="1">
      <alignment horizontal="center"/>
    </xf>
    <xf numFmtId="201" fontId="18" fillId="0" borderId="11" xfId="15" applyNumberFormat="1" applyFont="1" applyBorder="1" applyAlignment="1">
      <alignment/>
    </xf>
    <xf numFmtId="43" fontId="6" fillId="7" borderId="13" xfId="15" applyFont="1" applyFill="1" applyBorder="1" applyAlignment="1">
      <alignment horizontal="center"/>
    </xf>
    <xf numFmtId="43" fontId="18" fillId="7" borderId="13" xfId="15" applyFont="1" applyFill="1" applyBorder="1" applyAlignment="1">
      <alignment horizontal="center"/>
    </xf>
    <xf numFmtId="43" fontId="6" fillId="7" borderId="13" xfId="15" applyFont="1" applyFill="1" applyBorder="1" applyAlignment="1">
      <alignment/>
    </xf>
    <xf numFmtId="201" fontId="6" fillId="0" borderId="9" xfId="15" applyNumberFormat="1" applyFont="1" applyBorder="1" applyAlignment="1">
      <alignment horizontal="center"/>
    </xf>
    <xf numFmtId="201" fontId="6" fillId="0" borderId="10" xfId="15" applyNumberFormat="1" applyFont="1" applyBorder="1" applyAlignment="1">
      <alignment/>
    </xf>
    <xf numFmtId="43" fontId="0" fillId="0" borderId="0" xfId="15" applyFont="1" applyAlignment="1">
      <alignment/>
    </xf>
    <xf numFmtId="43" fontId="21" fillId="0" borderId="0" xfId="0" applyNumberFormat="1" applyFont="1" applyAlignment="1">
      <alignment/>
    </xf>
    <xf numFmtId="4" fontId="6" fillId="0" borderId="4" xfId="15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7" fillId="4" borderId="43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43" fontId="7" fillId="4" borderId="44" xfId="15" applyNumberFormat="1" applyFont="1" applyFill="1" applyBorder="1" applyAlignment="1">
      <alignment/>
    </xf>
    <xf numFmtId="209" fontId="25" fillId="0" borderId="10" xfId="15" applyNumberFormat="1" applyFont="1" applyFill="1" applyBorder="1" applyAlignment="1">
      <alignment/>
    </xf>
    <xf numFmtId="49" fontId="12" fillId="5" borderId="7" xfId="15" applyNumberFormat="1" applyFont="1" applyFill="1" applyBorder="1" applyAlignment="1">
      <alignment horizontal="center"/>
    </xf>
    <xf numFmtId="209" fontId="8" fillId="5" borderId="9" xfId="15" applyNumberFormat="1" applyFont="1" applyFill="1" applyBorder="1" applyAlignment="1">
      <alignment/>
    </xf>
    <xf numFmtId="209" fontId="8" fillId="5" borderId="10" xfId="15" applyNumberFormat="1" applyFont="1" applyFill="1" applyBorder="1" applyAlignment="1">
      <alignment/>
    </xf>
    <xf numFmtId="209" fontId="8" fillId="5" borderId="11" xfId="15" applyNumberFormat="1" applyFont="1" applyFill="1" applyBorder="1" applyAlignment="1">
      <alignment/>
    </xf>
    <xf numFmtId="209" fontId="8" fillId="5" borderId="16" xfId="15" applyNumberFormat="1" applyFont="1" applyFill="1" applyBorder="1" applyAlignment="1">
      <alignment/>
    </xf>
    <xf numFmtId="209" fontId="9" fillId="5" borderId="14" xfId="15" applyNumberFormat="1" applyFont="1" applyFill="1" applyBorder="1" applyAlignment="1">
      <alignment/>
    </xf>
    <xf numFmtId="49" fontId="9" fillId="5" borderId="7" xfId="15" applyNumberFormat="1" applyFont="1" applyFill="1" applyBorder="1" applyAlignment="1">
      <alignment horizontal="center"/>
    </xf>
    <xf numFmtId="209" fontId="8" fillId="5" borderId="3" xfId="15" applyNumberFormat="1" applyFont="1" applyFill="1" applyBorder="1" applyAlignment="1">
      <alignment/>
    </xf>
    <xf numFmtId="49" fontId="9" fillId="0" borderId="0" xfId="15" applyNumberFormat="1" applyFont="1" applyFill="1" applyBorder="1" applyAlignment="1">
      <alignment horizontal="center"/>
    </xf>
    <xf numFmtId="209" fontId="8" fillId="0" borderId="0" xfId="15" applyNumberFormat="1" applyFont="1" applyFill="1" applyBorder="1" applyAlignment="1">
      <alignment/>
    </xf>
    <xf numFmtId="209" fontId="9" fillId="4" borderId="0" xfId="15" applyNumberFormat="1" applyFont="1" applyFill="1" applyBorder="1" applyAlignment="1">
      <alignment/>
    </xf>
    <xf numFmtId="209" fontId="9" fillId="0" borderId="0" xfId="15" applyNumberFormat="1" applyFont="1" applyFill="1" applyBorder="1" applyAlignment="1">
      <alignment/>
    </xf>
    <xf numFmtId="209" fontId="27" fillId="5" borderId="0" xfId="15" applyNumberFormat="1" applyFont="1" applyFill="1" applyBorder="1" applyAlignment="1">
      <alignment/>
    </xf>
    <xf numFmtId="209" fontId="9" fillId="5" borderId="0" xfId="15" applyNumberFormat="1" applyFont="1" applyFill="1" applyBorder="1" applyAlignment="1">
      <alignment/>
    </xf>
    <xf numFmtId="209" fontId="8" fillId="4" borderId="3" xfId="15" applyNumberFormat="1" applyFont="1" applyFill="1" applyBorder="1" applyAlignment="1">
      <alignment/>
    </xf>
    <xf numFmtId="209" fontId="8" fillId="5" borderId="15" xfId="15" applyNumberFormat="1" applyFont="1" applyFill="1" applyBorder="1" applyAlignment="1">
      <alignment/>
    </xf>
    <xf numFmtId="49" fontId="9" fillId="5" borderId="9" xfId="15" applyNumberFormat="1" applyFont="1" applyFill="1" applyBorder="1" applyAlignment="1">
      <alignment horizontal="center"/>
    </xf>
    <xf numFmtId="209" fontId="8" fillId="4" borderId="14" xfId="15" applyNumberFormat="1" applyFont="1" applyFill="1" applyBorder="1" applyAlignment="1">
      <alignment/>
    </xf>
    <xf numFmtId="188" fontId="6" fillId="0" borderId="0" xfId="15" applyNumberFormat="1" applyFont="1" applyBorder="1" applyAlignment="1">
      <alignment horizontal="right"/>
    </xf>
    <xf numFmtId="207" fontId="6" fillId="0" borderId="0" xfId="15" applyNumberFormat="1" applyFont="1" applyBorder="1" applyAlignment="1">
      <alignment/>
    </xf>
    <xf numFmtId="188" fontId="18" fillId="0" borderId="32" xfId="15" applyNumberFormat="1" applyFont="1" applyBorder="1" applyAlignment="1">
      <alignment/>
    </xf>
    <xf numFmtId="188" fontId="6" fillId="0" borderId="32" xfId="15" applyNumberFormat="1" applyFont="1" applyBorder="1" applyAlignment="1">
      <alignment/>
    </xf>
    <xf numFmtId="201" fontId="6" fillId="0" borderId="15" xfId="15" applyNumberFormat="1" applyFont="1" applyBorder="1" applyAlignment="1">
      <alignment horizontal="center"/>
    </xf>
    <xf numFmtId="0" fontId="1" fillId="4" borderId="46" xfId="0" applyFont="1" applyFill="1" applyBorder="1" applyAlignment="1">
      <alignment/>
    </xf>
    <xf numFmtId="43" fontId="1" fillId="4" borderId="47" xfId="15" applyNumberFormat="1" applyFont="1" applyFill="1" applyBorder="1" applyAlignment="1">
      <alignment/>
    </xf>
    <xf numFmtId="43" fontId="1" fillId="0" borderId="47" xfId="15" applyFont="1" applyBorder="1" applyAlignment="1">
      <alignment/>
    </xf>
    <xf numFmtId="209" fontId="8" fillId="0" borderId="3" xfId="15" applyNumberFormat="1" applyFont="1" applyFill="1" applyBorder="1" applyAlignment="1">
      <alignment/>
    </xf>
    <xf numFmtId="209" fontId="8" fillId="0" borderId="5" xfId="15" applyNumberFormat="1" applyFont="1" applyFill="1" applyBorder="1" applyAlignment="1">
      <alignment/>
    </xf>
    <xf numFmtId="209" fontId="9" fillId="0" borderId="3" xfId="15" applyNumberFormat="1" applyFont="1" applyFill="1" applyBorder="1" applyAlignment="1">
      <alignment/>
    </xf>
    <xf numFmtId="209" fontId="9" fillId="0" borderId="5" xfId="15" applyNumberFormat="1" applyFont="1" applyFill="1" applyBorder="1" applyAlignment="1">
      <alignment/>
    </xf>
    <xf numFmtId="206" fontId="28" fillId="0" borderId="3" xfId="15" applyNumberFormat="1" applyFont="1" applyBorder="1" applyAlignment="1">
      <alignment horizontal="left"/>
    </xf>
    <xf numFmtId="206" fontId="39" fillId="0" borderId="3" xfId="15" applyNumberFormat="1" applyFont="1" applyBorder="1" applyAlignment="1">
      <alignment horizontal="right"/>
    </xf>
    <xf numFmtId="201" fontId="39" fillId="0" borderId="10" xfId="15" applyNumberFormat="1" applyFont="1" applyBorder="1" applyAlignment="1">
      <alignment horizontal="center"/>
    </xf>
    <xf numFmtId="43" fontId="18" fillId="8" borderId="13" xfId="15" applyFont="1" applyFill="1" applyBorder="1" applyAlignment="1">
      <alignment horizontal="center"/>
    </xf>
    <xf numFmtId="43" fontId="18" fillId="8" borderId="7" xfId="15" applyFont="1" applyFill="1" applyBorder="1" applyAlignment="1">
      <alignment horizontal="center"/>
    </xf>
    <xf numFmtId="43" fontId="6" fillId="9" borderId="13" xfId="15" applyFont="1" applyFill="1" applyBorder="1" applyAlignment="1">
      <alignment horizontal="center"/>
    </xf>
    <xf numFmtId="43" fontId="13" fillId="0" borderId="0" xfId="15" applyFont="1" applyFill="1" applyAlignment="1">
      <alignment horizontal="left"/>
    </xf>
    <xf numFmtId="43" fontId="13" fillId="0" borderId="0" xfId="15" applyFont="1" applyFill="1" applyAlignment="1">
      <alignment horizontal="right"/>
    </xf>
    <xf numFmtId="43" fontId="6" fillId="0" borderId="40" xfId="15" applyFont="1" applyFill="1" applyBorder="1" applyAlignment="1">
      <alignment horizontal="center"/>
    </xf>
    <xf numFmtId="43" fontId="18" fillId="0" borderId="0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43" fontId="6" fillId="0" borderId="7" xfId="15" applyFont="1" applyFill="1" applyBorder="1" applyAlignment="1">
      <alignment horizontal="center"/>
    </xf>
    <xf numFmtId="43" fontId="18" fillId="0" borderId="7" xfId="15" applyFont="1" applyFill="1" applyBorder="1" applyAlignment="1">
      <alignment horizontal="center"/>
    </xf>
    <xf numFmtId="43" fontId="18" fillId="0" borderId="7" xfId="15" applyFont="1" applyFill="1" applyBorder="1" applyAlignment="1">
      <alignment/>
    </xf>
    <xf numFmtId="43" fontId="6" fillId="0" borderId="7" xfId="15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15" applyFill="1" applyAlignment="1">
      <alignment/>
    </xf>
    <xf numFmtId="206" fontId="38" fillId="5" borderId="32" xfId="15" applyNumberFormat="1" applyFont="1" applyFill="1" applyBorder="1" applyAlignment="1">
      <alignment/>
    </xf>
    <xf numFmtId="201" fontId="38" fillId="5" borderId="15" xfId="15" applyNumberFormat="1" applyFont="1" applyFill="1" applyBorder="1" applyAlignment="1">
      <alignment horizontal="center"/>
    </xf>
    <xf numFmtId="43" fontId="38" fillId="5" borderId="7" xfId="15" applyFont="1" applyFill="1" applyBorder="1" applyAlignment="1">
      <alignment horizontal="center"/>
    </xf>
    <xf numFmtId="43" fontId="38" fillId="0" borderId="7" xfId="15" applyFont="1" applyFill="1" applyBorder="1" applyAlignment="1">
      <alignment horizontal="center"/>
    </xf>
    <xf numFmtId="206" fontId="38" fillId="5" borderId="19" xfId="15" applyNumberFormat="1" applyFont="1" applyFill="1" applyBorder="1" applyAlignment="1">
      <alignment/>
    </xf>
    <xf numFmtId="201" fontId="38" fillId="5" borderId="7" xfId="15" applyNumberFormat="1" applyFont="1" applyFill="1" applyBorder="1" applyAlignment="1">
      <alignment horizontal="center"/>
    </xf>
    <xf numFmtId="43" fontId="38" fillId="5" borderId="13" xfId="15" applyFont="1" applyFill="1" applyBorder="1" applyAlignment="1">
      <alignment horizontal="center"/>
    </xf>
    <xf numFmtId="201" fontId="6" fillId="0" borderId="0" xfId="15" applyNumberFormat="1" applyFont="1" applyBorder="1" applyAlignment="1">
      <alignment horizontal="right"/>
    </xf>
    <xf numFmtId="188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3" fontId="9" fillId="0" borderId="7" xfId="15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188" fontId="4" fillId="0" borderId="0" xfId="15" applyNumberFormat="1" applyFont="1" applyAlignment="1">
      <alignment horizontal="left"/>
    </xf>
    <xf numFmtId="0" fontId="1" fillId="0" borderId="0" xfId="0" applyFont="1" applyAlignment="1">
      <alignment horizontal="left"/>
    </xf>
    <xf numFmtId="188" fontId="4" fillId="0" borderId="0" xfId="15" applyNumberFormat="1" applyFont="1" applyAlignment="1">
      <alignment/>
    </xf>
    <xf numFmtId="201" fontId="4" fillId="0" borderId="0" xfId="15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8" fontId="4" fillId="0" borderId="7" xfId="15" applyNumberFormat="1" applyFont="1" applyBorder="1" applyAlignment="1">
      <alignment horizontal="center"/>
    </xf>
    <xf numFmtId="188" fontId="4" fillId="0" borderId="19" xfId="15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43" fontId="1" fillId="0" borderId="0" xfId="15" applyFont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206" fontId="6" fillId="0" borderId="0" xfId="15" applyNumberFormat="1" applyFont="1" applyBorder="1" applyAlignment="1">
      <alignment horizontal="center"/>
    </xf>
    <xf numFmtId="206" fontId="6" fillId="0" borderId="4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left"/>
    </xf>
    <xf numFmtId="206" fontId="18" fillId="0" borderId="0" xfId="15" applyNumberFormat="1" applyFont="1" applyBorder="1" applyAlignment="1">
      <alignment horizontal="center"/>
    </xf>
    <xf numFmtId="206" fontId="18" fillId="0" borderId="4" xfId="15" applyNumberFormat="1" applyFont="1" applyBorder="1" applyAlignment="1">
      <alignment horizontal="center"/>
    </xf>
    <xf numFmtId="206" fontId="6" fillId="0" borderId="4" xfId="15" applyNumberFormat="1" applyFont="1" applyBorder="1" applyAlignment="1">
      <alignment horizontal="left"/>
    </xf>
    <xf numFmtId="206" fontId="6" fillId="0" borderId="51" xfId="15" applyNumberFormat="1" applyFont="1" applyBorder="1" applyAlignment="1">
      <alignment horizontal="center"/>
    </xf>
    <xf numFmtId="206" fontId="6" fillId="0" borderId="45" xfId="15" applyNumberFormat="1" applyFont="1" applyBorder="1" applyAlignment="1">
      <alignment horizontal="center"/>
    </xf>
    <xf numFmtId="206" fontId="6" fillId="0" borderId="52" xfId="15" applyNumberFormat="1" applyFont="1" applyBorder="1" applyAlignment="1">
      <alignment horizontal="center"/>
    </xf>
    <xf numFmtId="206" fontId="6" fillId="0" borderId="53" xfId="15" applyNumberFormat="1" applyFont="1" applyBorder="1" applyAlignment="1">
      <alignment horizontal="center"/>
    </xf>
    <xf numFmtId="206" fontId="6" fillId="0" borderId="54" xfId="15" applyNumberFormat="1" applyFont="1" applyBorder="1" applyAlignment="1">
      <alignment horizontal="center"/>
    </xf>
    <xf numFmtId="206" fontId="6" fillId="0" borderId="12" xfId="15" applyNumberFormat="1" applyFont="1" applyBorder="1" applyAlignment="1">
      <alignment horizontal="center"/>
    </xf>
    <xf numFmtId="206" fontId="6" fillId="0" borderId="8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center"/>
    </xf>
    <xf numFmtId="206" fontId="6" fillId="0" borderId="55" xfId="15" applyNumberFormat="1" applyFont="1" applyBorder="1" applyAlignment="1">
      <alignment horizontal="center"/>
    </xf>
    <xf numFmtId="206" fontId="6" fillId="0" borderId="40" xfId="15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29</xdr:row>
      <xdr:rowOff>304800</xdr:rowOff>
    </xdr:from>
    <xdr:to>
      <xdr:col>3</xdr:col>
      <xdr:colOff>190500</xdr:colOff>
      <xdr:row>32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047875" y="9420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30</xdr:row>
      <xdr:rowOff>9525</xdr:rowOff>
    </xdr:from>
    <xdr:to>
      <xdr:col>4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210050" y="943927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3</xdr:col>
      <xdr:colOff>247650</xdr:colOff>
      <xdr:row>31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9429750"/>
          <a:ext cx="2085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266700</xdr:colOff>
      <xdr:row>30</xdr:row>
      <xdr:rowOff>0</xdr:rowOff>
    </xdr:from>
    <xdr:to>
      <xdr:col>4</xdr:col>
      <xdr:colOff>485775</xdr:colOff>
      <xdr:row>31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24075" y="9429750"/>
          <a:ext cx="2066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514350</xdr:colOff>
      <xdr:row>30</xdr:row>
      <xdr:rowOff>0</xdr:rowOff>
    </xdr:from>
    <xdr:to>
      <xdr:col>4</xdr:col>
      <xdr:colOff>514350</xdr:colOff>
      <xdr:row>32</xdr:row>
      <xdr:rowOff>304800</xdr:rowOff>
    </xdr:to>
    <xdr:sp>
      <xdr:nvSpPr>
        <xdr:cNvPr id="5" name="Line 5"/>
        <xdr:cNvSpPr>
          <a:spLocks/>
        </xdr:cNvSpPr>
      </xdr:nvSpPr>
      <xdr:spPr>
        <a:xfrm>
          <a:off x="4219575" y="94297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30</xdr:row>
      <xdr:rowOff>9525</xdr:rowOff>
    </xdr:from>
    <xdr:to>
      <xdr:col>8</xdr:col>
      <xdr:colOff>285750</xdr:colOff>
      <xdr:row>31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29100" y="9439275"/>
          <a:ext cx="2181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29</xdr:row>
      <xdr:rowOff>304800</xdr:rowOff>
    </xdr:from>
    <xdr:to>
      <xdr:col>3</xdr:col>
      <xdr:colOff>352425</xdr:colOff>
      <xdr:row>32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943100" y="9420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30</xdr:row>
      <xdr:rowOff>9525</xdr:rowOff>
    </xdr:from>
    <xdr:to>
      <xdr:col>4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219575" y="943927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3</xdr:col>
      <xdr:colOff>247650</xdr:colOff>
      <xdr:row>31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9429750"/>
          <a:ext cx="1819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30</xdr:row>
      <xdr:rowOff>0</xdr:rowOff>
    </xdr:from>
    <xdr:to>
      <xdr:col>4</xdr:col>
      <xdr:colOff>504825</xdr:colOff>
      <xdr:row>31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76425" y="9429750"/>
          <a:ext cx="2343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361950</xdr:colOff>
      <xdr:row>30</xdr:row>
      <xdr:rowOff>9525</xdr:rowOff>
    </xdr:from>
    <xdr:to>
      <xdr:col>4</xdr:col>
      <xdr:colOff>361950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076700" y="9439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28575</xdr:rowOff>
    </xdr:from>
    <xdr:to>
      <xdr:col>8</xdr:col>
      <xdr:colOff>333375</xdr:colOff>
      <xdr:row>31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86250" y="9458325"/>
          <a:ext cx="1962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32</xdr:row>
      <xdr:rowOff>9525</xdr:rowOff>
    </xdr:from>
    <xdr:to>
      <xdr:col>4</xdr:col>
      <xdr:colOff>504825</xdr:colOff>
      <xdr:row>35</xdr:row>
      <xdr:rowOff>0</xdr:rowOff>
    </xdr:to>
    <xdr:sp>
      <xdr:nvSpPr>
        <xdr:cNvPr id="1" name="Line 5"/>
        <xdr:cNvSpPr>
          <a:spLocks/>
        </xdr:cNvSpPr>
      </xdr:nvSpPr>
      <xdr:spPr>
        <a:xfrm>
          <a:off x="4581525" y="9753600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30</xdr:row>
      <xdr:rowOff>304800</xdr:rowOff>
    </xdr:from>
    <xdr:to>
      <xdr:col>3</xdr:col>
      <xdr:colOff>742950</xdr:colOff>
      <xdr:row>33</xdr:row>
      <xdr:rowOff>304800</xdr:rowOff>
    </xdr:to>
    <xdr:sp>
      <xdr:nvSpPr>
        <xdr:cNvPr id="2" name="Line 10"/>
        <xdr:cNvSpPr>
          <a:spLocks/>
        </xdr:cNvSpPr>
      </xdr:nvSpPr>
      <xdr:spPr>
        <a:xfrm>
          <a:off x="2190750" y="9420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31</xdr:row>
      <xdr:rowOff>9525</xdr:rowOff>
    </xdr:from>
    <xdr:to>
      <xdr:col>4</xdr:col>
      <xdr:colOff>504825</xdr:colOff>
      <xdr:row>34</xdr:row>
      <xdr:rowOff>0</xdr:rowOff>
    </xdr:to>
    <xdr:sp>
      <xdr:nvSpPr>
        <xdr:cNvPr id="3" name="Line 11"/>
        <xdr:cNvSpPr>
          <a:spLocks/>
        </xdr:cNvSpPr>
      </xdr:nvSpPr>
      <xdr:spPr>
        <a:xfrm>
          <a:off x="4581525" y="943927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3</xdr:col>
      <xdr:colOff>704850</xdr:colOff>
      <xdr:row>32</xdr:row>
      <xdr:rowOff>19050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9050" y="9429750"/>
          <a:ext cx="2133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752475</xdr:colOff>
      <xdr:row>31</xdr:row>
      <xdr:rowOff>0</xdr:rowOff>
    </xdr:from>
    <xdr:to>
      <xdr:col>4</xdr:col>
      <xdr:colOff>419100</xdr:colOff>
      <xdr:row>32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2200275" y="9429750"/>
          <a:ext cx="2295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447675</xdr:colOff>
      <xdr:row>31</xdr:row>
      <xdr:rowOff>9525</xdr:rowOff>
    </xdr:from>
    <xdr:to>
      <xdr:col>4</xdr:col>
      <xdr:colOff>447675</xdr:colOff>
      <xdr:row>34</xdr:row>
      <xdr:rowOff>0</xdr:rowOff>
    </xdr:to>
    <xdr:sp>
      <xdr:nvSpPr>
        <xdr:cNvPr id="6" name="Line 14"/>
        <xdr:cNvSpPr>
          <a:spLocks/>
        </xdr:cNvSpPr>
      </xdr:nvSpPr>
      <xdr:spPr>
        <a:xfrm>
          <a:off x="4524375" y="9439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31</xdr:row>
      <xdr:rowOff>9525</xdr:rowOff>
    </xdr:from>
    <xdr:to>
      <xdr:col>8</xdr:col>
      <xdr:colOff>285750</xdr:colOff>
      <xdr:row>32</xdr:row>
      <xdr:rowOff>9525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600575" y="9439275"/>
          <a:ext cx="2181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37</xdr:row>
      <xdr:rowOff>0</xdr:rowOff>
    </xdr:from>
    <xdr:to>
      <xdr:col>3</xdr:col>
      <xdr:colOff>333375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0" y="94297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37</xdr:row>
      <xdr:rowOff>9525</xdr:rowOff>
    </xdr:from>
    <xdr:to>
      <xdr:col>4</xdr:col>
      <xdr:colOff>485775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505325" y="9439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304800</xdr:rowOff>
    </xdr:from>
    <xdr:to>
      <xdr:col>3</xdr:col>
      <xdr:colOff>238125</xdr:colOff>
      <xdr:row>37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9420225"/>
          <a:ext cx="2095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oneCellAnchor>
    <xdr:from>
      <xdr:col>3</xdr:col>
      <xdr:colOff>323850</xdr:colOff>
      <xdr:row>37</xdr:row>
      <xdr:rowOff>38100</xdr:rowOff>
    </xdr:from>
    <xdr:ext cx="2419350" cy="276225"/>
    <xdr:sp>
      <xdr:nvSpPr>
        <xdr:cNvPr id="4" name="TextBox 4"/>
        <xdr:cNvSpPr txBox="1">
          <a:spLocks noChangeArrowheads="1"/>
        </xdr:cNvSpPr>
      </xdr:nvSpPr>
      <xdr:spPr>
        <a:xfrm>
          <a:off x="2181225" y="9467850"/>
          <a:ext cx="2419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oneCellAnchor>
  <xdr:oneCellAnchor>
    <xdr:from>
      <xdr:col>4</xdr:col>
      <xdr:colOff>542925</xdr:colOff>
      <xdr:row>37</xdr:row>
      <xdr:rowOff>9525</xdr:rowOff>
    </xdr:from>
    <xdr:ext cx="2162175" cy="304800"/>
    <xdr:sp>
      <xdr:nvSpPr>
        <xdr:cNvPr id="5" name="TextBox 5"/>
        <xdr:cNvSpPr txBox="1">
          <a:spLocks noChangeArrowheads="1"/>
        </xdr:cNvSpPr>
      </xdr:nvSpPr>
      <xdr:spPr>
        <a:xfrm>
          <a:off x="4562475" y="9439275"/>
          <a:ext cx="2162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oneCellAnchor>
  <xdr:twoCellAnchor>
    <xdr:from>
      <xdr:col>9</xdr:col>
      <xdr:colOff>38100</xdr:colOff>
      <xdr:row>25</xdr:row>
      <xdr:rowOff>142875</xdr:rowOff>
    </xdr:from>
    <xdr:to>
      <xdr:col>9</xdr:col>
      <xdr:colOff>114300</xdr:colOff>
      <xdr:row>27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6972300" y="6115050"/>
          <a:ext cx="76200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41</xdr:row>
      <xdr:rowOff>304800</xdr:rowOff>
    </xdr:from>
    <xdr:to>
      <xdr:col>3</xdr:col>
      <xdr:colOff>752475</xdr:colOff>
      <xdr:row>44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238375" y="94107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41</xdr:row>
      <xdr:rowOff>304800</xdr:rowOff>
    </xdr:from>
    <xdr:to>
      <xdr:col>4</xdr:col>
      <xdr:colOff>333375</xdr:colOff>
      <xdr:row>44</xdr:row>
      <xdr:rowOff>295275</xdr:rowOff>
    </xdr:to>
    <xdr:sp>
      <xdr:nvSpPr>
        <xdr:cNvPr id="2" name="Line 2"/>
        <xdr:cNvSpPr>
          <a:spLocks/>
        </xdr:cNvSpPr>
      </xdr:nvSpPr>
      <xdr:spPr>
        <a:xfrm>
          <a:off x="4438650" y="94107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42</xdr:row>
      <xdr:rowOff>38100</xdr:rowOff>
    </xdr:from>
    <xdr:to>
      <xdr:col>3</xdr:col>
      <xdr:colOff>428625</xdr:colOff>
      <xdr:row>43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9458325"/>
          <a:ext cx="1847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523875</xdr:colOff>
      <xdr:row>42</xdr:row>
      <xdr:rowOff>0</xdr:rowOff>
    </xdr:from>
    <xdr:to>
      <xdr:col>4</xdr:col>
      <xdr:colOff>238125</xdr:colOff>
      <xdr:row>43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09775" y="9420225"/>
          <a:ext cx="2333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342900</xdr:colOff>
      <xdr:row>42</xdr:row>
      <xdr:rowOff>28575</xdr:rowOff>
    </xdr:from>
    <xdr:to>
      <xdr:col>8</xdr:col>
      <xdr:colOff>238125</xdr:colOff>
      <xdr:row>43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48175" y="9448800"/>
          <a:ext cx="2143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11</xdr:row>
      <xdr:rowOff>9525</xdr:rowOff>
    </xdr:from>
    <xdr:to>
      <xdr:col>17</xdr:col>
      <xdr:colOff>476250</xdr:colOff>
      <xdr:row>18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8096250" y="3409950"/>
          <a:ext cx="209550" cy="2295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20</xdr:row>
      <xdr:rowOff>95250</xdr:rowOff>
    </xdr:from>
    <xdr:to>
      <xdr:col>17</xdr:col>
      <xdr:colOff>552450</xdr:colOff>
      <xdr:row>25</xdr:row>
      <xdr:rowOff>266700</xdr:rowOff>
    </xdr:to>
    <xdr:sp>
      <xdr:nvSpPr>
        <xdr:cNvPr id="2" name="AutoShape 4"/>
        <xdr:cNvSpPr>
          <a:spLocks/>
        </xdr:cNvSpPr>
      </xdr:nvSpPr>
      <xdr:spPr>
        <a:xfrm>
          <a:off x="8086725" y="6162675"/>
          <a:ext cx="295275" cy="1657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41</xdr:row>
      <xdr:rowOff>38100</xdr:rowOff>
    </xdr:from>
    <xdr:to>
      <xdr:col>17</xdr:col>
      <xdr:colOff>447675</xdr:colOff>
      <xdr:row>52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7972425" y="11268075"/>
          <a:ext cx="304800" cy="3305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55</xdr:row>
      <xdr:rowOff>85725</xdr:rowOff>
    </xdr:from>
    <xdr:to>
      <xdr:col>17</xdr:col>
      <xdr:colOff>342900</xdr:colOff>
      <xdr:row>63</xdr:row>
      <xdr:rowOff>9525</xdr:rowOff>
    </xdr:to>
    <xdr:sp>
      <xdr:nvSpPr>
        <xdr:cNvPr id="4" name="AutoShape 6"/>
        <xdr:cNvSpPr>
          <a:spLocks/>
        </xdr:cNvSpPr>
      </xdr:nvSpPr>
      <xdr:spPr>
        <a:xfrm>
          <a:off x="8039100" y="15316200"/>
          <a:ext cx="133350" cy="2209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32</xdr:row>
      <xdr:rowOff>285750</xdr:rowOff>
    </xdr:from>
    <xdr:to>
      <xdr:col>3</xdr:col>
      <xdr:colOff>371475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3629025" y="9753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0;&#3633;&#3597;&#3594;&#3637;&#3649;&#3618;&#3585;&#3611;&#3619;&#3632;&#3648;&#3616;&#3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สด"/>
      <sheetName val="802-6-01889-3"/>
      <sheetName val="092-2-70585-3"/>
      <sheetName val="092-2-71715-9"/>
      <sheetName val="รายได้ค้างรับ"/>
      <sheetName val="ลูกหนี้เงินยืมเงินงบประมาณ"/>
      <sheetName val="งบกลาง"/>
      <sheetName val="เงินเดือน"/>
      <sheetName val="ค่าจ้างชั่วคราว"/>
      <sheetName val="ค่าตอบแทน"/>
      <sheetName val="ค่าใช้สอย"/>
      <sheetName val="ค่าวัสดุ"/>
      <sheetName val="ค่าสาธารณูปโภค"/>
      <sheetName val="เงินอุดหนุน"/>
      <sheetName val="ครุภัณฑ์"/>
      <sheetName val="ที่ดินและสิ่งก่อสร้าง"/>
      <sheetName val="รายจ่ายอื่น"/>
      <sheetName val="รายรับ"/>
      <sheetName val="เงินรับฝาก"/>
      <sheetName val="เงินสะสม"/>
      <sheetName val="เงินทุนสำรองเงินสะสม"/>
      <sheetName val="เงินอุดหนุนทั่วไปค้างจ่าย"/>
      <sheetName val="เงินอุดหนุนทั่วไประบุวัตถุประสง"/>
      <sheetName val="เงินอุดหนุนเฉพาะกิจ"/>
      <sheetName val="ภาษีหัก ณ ที่จ่าย"/>
      <sheetName val="เงินมัดจำประกันสัญญา"/>
      <sheetName val="เงินค่าใช้จ่าย 5%"/>
      <sheetName val="เงินส่วนลด 6%"/>
      <sheetName val="ลูกหนี้-โครงการเศรษฐกิจชุมชน"/>
      <sheetName val="เงินอุดหนุนศูนย์ข้อมูลข่าวสาร"/>
      <sheetName val="เงินมัดจำมาตรวัดน้ำ"/>
    </sheetNames>
    <sheetDataSet>
      <sheetData sheetId="0">
        <row r="2">
          <cell r="A2" t="str">
            <v>เงินสด</v>
          </cell>
        </row>
        <row r="3">
          <cell r="A3">
            <v>110100</v>
          </cell>
        </row>
      </sheetData>
      <sheetData sheetId="1">
        <row r="2">
          <cell r="A2" t="str">
            <v>เงินฝากธนาคาร กรุงไทย กระแสรายวัน 802-6-01889-3</v>
          </cell>
        </row>
        <row r="3">
          <cell r="A3">
            <v>110203</v>
          </cell>
        </row>
      </sheetData>
      <sheetData sheetId="2">
        <row r="2">
          <cell r="A2" t="str">
            <v>เงินฝากธนาคาร ธกส.ออมทรัพย์ 092-2-70585-3</v>
          </cell>
        </row>
        <row r="3">
          <cell r="A3">
            <v>110201</v>
          </cell>
        </row>
      </sheetData>
      <sheetData sheetId="3">
        <row r="2">
          <cell r="A2" t="str">
            <v>เงินฝากธนาคาร ธกส.ออมทรัพย์ 092-2-71715-9</v>
          </cell>
        </row>
        <row r="3">
          <cell r="A3">
            <v>120300</v>
          </cell>
        </row>
      </sheetData>
      <sheetData sheetId="5">
        <row r="2">
          <cell r="A2" t="str">
            <v>ลูกหนี้เงินยืมเงินงบประมาณ</v>
          </cell>
        </row>
        <row r="3">
          <cell r="A3">
            <v>110605</v>
          </cell>
        </row>
      </sheetData>
      <sheetData sheetId="6">
        <row r="2">
          <cell r="A2" t="str">
            <v>งบกลาง</v>
          </cell>
        </row>
        <row r="3">
          <cell r="A3">
            <v>510000</v>
          </cell>
        </row>
      </sheetData>
      <sheetData sheetId="7">
        <row r="2">
          <cell r="A2" t="str">
            <v>เงินเดือน</v>
          </cell>
        </row>
        <row r="3">
          <cell r="A3">
            <v>520000</v>
          </cell>
        </row>
      </sheetData>
      <sheetData sheetId="8">
        <row r="2">
          <cell r="A2" t="str">
            <v>ค่าจ้างชั่วคราว</v>
          </cell>
        </row>
        <row r="3">
          <cell r="A3">
            <v>220600</v>
          </cell>
        </row>
      </sheetData>
      <sheetData sheetId="9">
        <row r="2">
          <cell r="A2" t="str">
            <v>ค่าตอบแทน</v>
          </cell>
        </row>
        <row r="3">
          <cell r="A3">
            <v>531000</v>
          </cell>
        </row>
      </sheetData>
      <sheetData sheetId="10">
        <row r="2">
          <cell r="A2" t="str">
            <v>ค่าใช้สอย</v>
          </cell>
        </row>
        <row r="3">
          <cell r="A3">
            <v>532000</v>
          </cell>
        </row>
      </sheetData>
      <sheetData sheetId="11">
        <row r="2">
          <cell r="A2" t="str">
            <v>ค่าวัสดุ</v>
          </cell>
        </row>
        <row r="3">
          <cell r="A3">
            <v>533000</v>
          </cell>
        </row>
      </sheetData>
      <sheetData sheetId="12">
        <row r="2">
          <cell r="A2" t="str">
            <v>ค่าสาธารณูปโภค</v>
          </cell>
        </row>
        <row r="3">
          <cell r="A3">
            <v>534000</v>
          </cell>
        </row>
      </sheetData>
      <sheetData sheetId="13">
        <row r="2">
          <cell r="A2" t="str">
            <v>เงินอุดหนุน</v>
          </cell>
        </row>
        <row r="3">
          <cell r="A3">
            <v>561000</v>
          </cell>
        </row>
      </sheetData>
      <sheetData sheetId="14">
        <row r="2">
          <cell r="A2" t="str">
            <v>ครุภัณฑ์</v>
          </cell>
        </row>
        <row r="3">
          <cell r="A3">
            <v>541000</v>
          </cell>
        </row>
      </sheetData>
      <sheetData sheetId="15">
        <row r="2">
          <cell r="A2" t="str">
            <v>ที่ดินและสิ่งก่อสร้าง</v>
          </cell>
        </row>
        <row r="3">
          <cell r="A3">
            <v>542000</v>
          </cell>
        </row>
      </sheetData>
      <sheetData sheetId="16">
        <row r="2">
          <cell r="A2" t="str">
            <v>รายจ่ายอื่น</v>
          </cell>
        </row>
        <row r="3">
          <cell r="A3">
            <v>551000</v>
          </cell>
        </row>
      </sheetData>
      <sheetData sheetId="17">
        <row r="2">
          <cell r="A2" t="str">
            <v>รายรับ</v>
          </cell>
        </row>
        <row r="3">
          <cell r="A3">
            <v>410000</v>
          </cell>
        </row>
      </sheetData>
      <sheetData sheetId="18">
        <row r="2">
          <cell r="A2" t="str">
            <v>เงินรับฝาก</v>
          </cell>
        </row>
        <row r="3">
          <cell r="A3">
            <v>230100</v>
          </cell>
        </row>
      </sheetData>
      <sheetData sheetId="19">
        <row r="2">
          <cell r="A2" t="str">
            <v>เงินสะสม</v>
          </cell>
        </row>
        <row r="3">
          <cell r="A3">
            <v>300000</v>
          </cell>
        </row>
      </sheetData>
      <sheetData sheetId="20">
        <row r="2">
          <cell r="A2" t="str">
            <v>เงินทุนสำรองเงินสะสม</v>
          </cell>
        </row>
        <row r="3">
          <cell r="A3">
            <v>320000</v>
          </cell>
        </row>
      </sheetData>
      <sheetData sheetId="21">
        <row r="2">
          <cell r="A2" t="str">
            <v>เงินอุดหนุนทั่วไปค้างจ่าย</v>
          </cell>
        </row>
        <row r="3">
          <cell r="A3">
            <v>210300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D39" sqref="D39"/>
    </sheetView>
  </sheetViews>
  <sheetFormatPr defaultColWidth="9.140625" defaultRowHeight="24.75" customHeight="1"/>
  <cols>
    <col min="1" max="1" width="5.57421875" style="1" customWidth="1"/>
    <col min="2" max="2" width="16.28125" style="1" customWidth="1"/>
    <col min="3" max="3" width="6.00390625" style="1" customWidth="1"/>
    <col min="4" max="4" width="27.7109375" style="1" customWidth="1"/>
    <col min="5" max="5" width="8.7109375" style="2" customWidth="1"/>
    <col min="6" max="6" width="10.421875" style="4" customWidth="1"/>
    <col min="7" max="7" width="4.7109375" style="5" customWidth="1"/>
    <col min="8" max="8" width="12.421875" style="4" customWidth="1"/>
    <col min="9" max="9" width="5.00390625" style="4" customWidth="1"/>
    <col min="10" max="16384" width="9.140625" style="1" customWidth="1"/>
  </cols>
  <sheetData>
    <row r="1" spans="1:9" ht="24.75" customHeight="1">
      <c r="A1" s="524" t="s">
        <v>0</v>
      </c>
      <c r="B1" s="524"/>
      <c r="C1" s="524"/>
      <c r="G1" s="513" t="s">
        <v>322</v>
      </c>
      <c r="H1" s="513"/>
      <c r="I1" s="513"/>
    </row>
    <row r="2" spans="5:9" ht="24.75" customHeight="1">
      <c r="E2" s="514"/>
      <c r="F2" s="514"/>
      <c r="G2" s="515" t="s">
        <v>323</v>
      </c>
      <c r="H2" s="515"/>
      <c r="I2" s="515"/>
    </row>
    <row r="3" spans="1:9" ht="24.75" customHeight="1">
      <c r="A3" s="523" t="s">
        <v>36</v>
      </c>
      <c r="B3" s="523"/>
      <c r="C3" s="523"/>
      <c r="D3" s="523"/>
      <c r="E3" s="523"/>
      <c r="F3" s="523"/>
      <c r="G3" s="523"/>
      <c r="H3" s="523"/>
      <c r="I3" s="523"/>
    </row>
    <row r="4" spans="1:6" ht="24.75" customHeight="1">
      <c r="A4" s="524" t="s">
        <v>2</v>
      </c>
      <c r="B4" s="524"/>
      <c r="C4" s="3"/>
      <c r="D4" s="2"/>
      <c r="F4" s="5"/>
    </row>
    <row r="5" spans="1:9" ht="24.75" customHeight="1">
      <c r="A5" s="525" t="s">
        <v>6</v>
      </c>
      <c r="B5" s="526"/>
      <c r="C5" s="526"/>
      <c r="D5" s="526"/>
      <c r="E5" s="19" t="s">
        <v>5</v>
      </c>
      <c r="F5" s="527" t="s">
        <v>3</v>
      </c>
      <c r="G5" s="527"/>
      <c r="H5" s="527" t="s">
        <v>4</v>
      </c>
      <c r="I5" s="528"/>
    </row>
    <row r="6" spans="1:9" ht="24.75" customHeight="1">
      <c r="A6" s="7"/>
      <c r="B6" s="7"/>
      <c r="C6" s="7"/>
      <c r="D6" s="20"/>
      <c r="E6" s="24"/>
      <c r="F6" s="25"/>
      <c r="G6" s="25"/>
      <c r="H6" s="26"/>
      <c r="I6" s="30"/>
    </row>
    <row r="7" spans="1:9" ht="24.75" customHeight="1">
      <c r="A7" s="21" t="s">
        <v>16</v>
      </c>
      <c r="B7" s="14"/>
      <c r="C7" s="14"/>
      <c r="D7" s="22"/>
      <c r="E7" s="71">
        <v>110203</v>
      </c>
      <c r="F7" s="28">
        <v>926378</v>
      </c>
      <c r="G7" s="208">
        <v>21</v>
      </c>
      <c r="H7" s="207"/>
      <c r="I7" s="209"/>
    </row>
    <row r="8" spans="1:9" ht="24.75" customHeight="1">
      <c r="A8" s="14"/>
      <c r="B8" s="14" t="s">
        <v>27</v>
      </c>
      <c r="C8" s="14"/>
      <c r="D8" s="22"/>
      <c r="E8" s="71"/>
      <c r="F8" s="207"/>
      <c r="G8" s="208"/>
      <c r="H8" s="207"/>
      <c r="I8" s="209"/>
    </row>
    <row r="9" spans="1:9" ht="24.75" customHeight="1">
      <c r="A9" s="14"/>
      <c r="B9" s="14"/>
      <c r="C9" s="14"/>
      <c r="D9" s="22"/>
      <c r="E9" s="71"/>
      <c r="F9" s="207"/>
      <c r="G9" s="208"/>
      <c r="H9" s="207"/>
      <c r="I9" s="209"/>
    </row>
    <row r="10" spans="1:9" ht="24.75" customHeight="1">
      <c r="A10" s="14"/>
      <c r="B10" s="14"/>
      <c r="C10" s="21" t="s">
        <v>37</v>
      </c>
      <c r="D10" s="22"/>
      <c r="E10" s="71">
        <v>110201</v>
      </c>
      <c r="F10" s="207"/>
      <c r="G10" s="208"/>
      <c r="H10" s="28">
        <v>926378</v>
      </c>
      <c r="I10" s="204">
        <v>21</v>
      </c>
    </row>
    <row r="11" spans="1:9" ht="24.75" customHeight="1">
      <c r="A11" s="14"/>
      <c r="B11" s="14"/>
      <c r="C11" s="14"/>
      <c r="D11" s="22" t="s">
        <v>7</v>
      </c>
      <c r="E11" s="27"/>
      <c r="F11" s="28"/>
      <c r="G11" s="40"/>
      <c r="H11" s="28"/>
      <c r="I11" s="31"/>
    </row>
    <row r="12" spans="1:9" ht="24.75" customHeight="1">
      <c r="A12" s="14"/>
      <c r="B12" s="14"/>
      <c r="C12" s="14"/>
      <c r="D12" s="22"/>
      <c r="E12" s="27"/>
      <c r="F12" s="28"/>
      <c r="G12" s="40"/>
      <c r="H12" s="28"/>
      <c r="I12" s="31"/>
    </row>
    <row r="13" spans="1:9" ht="24.75" customHeight="1">
      <c r="A13" s="14"/>
      <c r="B13" s="14"/>
      <c r="C13" s="14"/>
      <c r="D13" s="22"/>
      <c r="E13" s="27"/>
      <c r="F13" s="28"/>
      <c r="G13" s="40"/>
      <c r="H13" s="28"/>
      <c r="I13" s="41"/>
    </row>
    <row r="14" spans="1:9" ht="24.75" customHeight="1">
      <c r="A14" s="14"/>
      <c r="B14" s="14"/>
      <c r="C14" s="14"/>
      <c r="D14" s="22"/>
      <c r="E14" s="27"/>
      <c r="F14" s="28"/>
      <c r="G14" s="40"/>
      <c r="H14" s="28"/>
      <c r="I14" s="41"/>
    </row>
    <row r="15" spans="1:9" ht="24.75" customHeight="1">
      <c r="A15" s="14"/>
      <c r="B15" s="14"/>
      <c r="C15" s="14"/>
      <c r="D15" s="22"/>
      <c r="E15" s="27"/>
      <c r="F15" s="28"/>
      <c r="G15" s="40"/>
      <c r="H15" s="28"/>
      <c r="I15" s="45"/>
    </row>
    <row r="16" spans="1:9" ht="24.75" customHeight="1">
      <c r="A16" s="14"/>
      <c r="B16" s="14"/>
      <c r="C16" s="14"/>
      <c r="D16" s="22"/>
      <c r="E16" s="46"/>
      <c r="F16" s="46"/>
      <c r="G16" s="27"/>
      <c r="H16" s="46"/>
      <c r="I16" s="2"/>
    </row>
    <row r="17" spans="1:9" ht="24.75" customHeight="1">
      <c r="A17" s="14"/>
      <c r="B17" s="14"/>
      <c r="C17" s="14"/>
      <c r="D17" s="22"/>
      <c r="E17" s="46"/>
      <c r="F17" s="46"/>
      <c r="G17" s="27"/>
      <c r="H17" s="46"/>
      <c r="I17" s="2"/>
    </row>
    <row r="18" spans="1:9" ht="24.75" customHeight="1">
      <c r="A18" s="14"/>
      <c r="B18" s="14"/>
      <c r="C18" s="14"/>
      <c r="D18" s="22"/>
      <c r="E18" s="46"/>
      <c r="F18" s="46"/>
      <c r="G18" s="27"/>
      <c r="H18" s="28"/>
      <c r="I18" s="2"/>
    </row>
    <row r="19" spans="1:9" ht="24.75" customHeight="1">
      <c r="A19" s="14"/>
      <c r="B19" s="14"/>
      <c r="C19" s="14"/>
      <c r="D19" s="22"/>
      <c r="E19" s="46"/>
      <c r="F19" s="46"/>
      <c r="G19" s="27"/>
      <c r="H19" s="28"/>
      <c r="I19" s="2"/>
    </row>
    <row r="20" spans="1:9" ht="24.75" customHeight="1">
      <c r="A20" s="14"/>
      <c r="B20" s="14"/>
      <c r="C20" s="14"/>
      <c r="D20" s="22"/>
      <c r="E20" s="46"/>
      <c r="F20" s="46"/>
      <c r="G20" s="27"/>
      <c r="H20" s="28"/>
      <c r="I20" s="2"/>
    </row>
    <row r="21" spans="1:9" ht="24.75" customHeight="1">
      <c r="A21" s="14"/>
      <c r="B21" s="14"/>
      <c r="C21" s="14"/>
      <c r="D21" s="22"/>
      <c r="E21" s="46"/>
      <c r="F21" s="46"/>
      <c r="G21" s="27"/>
      <c r="H21" s="28"/>
      <c r="I21" s="2"/>
    </row>
    <row r="22" spans="1:9" ht="24.75" customHeight="1">
      <c r="A22" s="14"/>
      <c r="B22" s="14"/>
      <c r="C22" s="14"/>
      <c r="D22" s="22"/>
      <c r="E22" s="46"/>
      <c r="F22" s="46"/>
      <c r="G22" s="27"/>
      <c r="H22" s="28"/>
      <c r="I22" s="2"/>
    </row>
    <row r="23" spans="1:9" ht="24.75" customHeight="1">
      <c r="A23" s="14"/>
      <c r="B23" s="14"/>
      <c r="C23" s="14"/>
      <c r="D23" s="22"/>
      <c r="E23" s="46"/>
      <c r="F23" s="46"/>
      <c r="G23" s="27"/>
      <c r="H23" s="46"/>
      <c r="I23" s="1"/>
    </row>
    <row r="24" spans="1:9" ht="24.75" customHeight="1">
      <c r="A24" s="14"/>
      <c r="B24" s="14"/>
      <c r="C24" s="14"/>
      <c r="D24" s="22"/>
      <c r="E24" s="27"/>
      <c r="F24" s="28"/>
      <c r="G24" s="40"/>
      <c r="H24" s="28"/>
      <c r="I24" s="32"/>
    </row>
    <row r="25" spans="1:9" ht="24.75" customHeight="1">
      <c r="A25" s="14"/>
      <c r="B25" s="14"/>
      <c r="C25" s="14"/>
      <c r="D25" s="22"/>
      <c r="E25" s="27"/>
      <c r="F25" s="28"/>
      <c r="G25" s="40"/>
      <c r="H25" s="28"/>
      <c r="I25" s="31"/>
    </row>
    <row r="26" spans="1:9" ht="24.75" customHeight="1">
      <c r="A26" s="14"/>
      <c r="B26" s="14"/>
      <c r="C26" s="14"/>
      <c r="D26" s="22"/>
      <c r="E26" s="27"/>
      <c r="F26" s="28"/>
      <c r="G26" s="40"/>
      <c r="H26" s="28"/>
      <c r="I26" s="31"/>
    </row>
    <row r="27" spans="1:9" ht="24.75" customHeight="1">
      <c r="A27" s="10"/>
      <c r="B27" s="10"/>
      <c r="C27" s="10"/>
      <c r="D27" s="23"/>
      <c r="E27" s="33"/>
      <c r="F27" s="35">
        <f>SUM(F7:F26)</f>
        <v>926378</v>
      </c>
      <c r="G27" s="224">
        <f>SUM(G7:G26)</f>
        <v>21</v>
      </c>
      <c r="H27" s="34">
        <f>SUM(H10:H26)</f>
        <v>926378</v>
      </c>
      <c r="I27" s="227">
        <f>SUM(I10:I26)</f>
        <v>21</v>
      </c>
    </row>
    <row r="28" spans="1:9" ht="24.75" customHeight="1">
      <c r="A28" s="38" t="s">
        <v>29</v>
      </c>
      <c r="B28" s="37"/>
      <c r="C28" s="6"/>
      <c r="D28" s="6"/>
      <c r="E28" s="7"/>
      <c r="F28" s="15"/>
      <c r="G28" s="45"/>
      <c r="H28" s="8"/>
      <c r="I28" s="8"/>
    </row>
    <row r="29" spans="1:9" ht="24.75" customHeight="1">
      <c r="A29" s="518" t="s">
        <v>324</v>
      </c>
      <c r="B29" s="518"/>
      <c r="C29" s="518"/>
      <c r="D29" s="518"/>
      <c r="E29" s="518"/>
      <c r="F29" s="518"/>
      <c r="G29" s="518"/>
      <c r="H29" s="518"/>
      <c r="I29" s="518"/>
    </row>
    <row r="30" spans="1:9" ht="24.75" customHeight="1">
      <c r="A30" s="10"/>
      <c r="B30" s="10"/>
      <c r="C30" s="10"/>
      <c r="D30" s="10"/>
      <c r="E30" s="11"/>
      <c r="F30" s="12"/>
      <c r="G30" s="211"/>
      <c r="H30" s="12"/>
      <c r="I30" s="12"/>
    </row>
    <row r="31" spans="1:9" ht="24.75" customHeight="1">
      <c r="A31" s="519"/>
      <c r="B31" s="520"/>
      <c r="C31" s="520"/>
      <c r="D31" s="521"/>
      <c r="E31" s="521"/>
      <c r="F31" s="521"/>
      <c r="G31" s="521"/>
      <c r="H31" s="521"/>
      <c r="I31" s="522"/>
    </row>
    <row r="32" spans="1:9" ht="24.75" customHeight="1">
      <c r="A32" s="13"/>
      <c r="B32" s="14"/>
      <c r="C32" s="14"/>
      <c r="D32" s="14"/>
      <c r="E32" s="9"/>
      <c r="F32" s="15"/>
      <c r="G32" s="45"/>
      <c r="H32" s="15"/>
      <c r="I32" s="16"/>
    </row>
    <row r="33" spans="1:9" ht="24.75" customHeight="1">
      <c r="A33" s="17"/>
      <c r="B33" s="10"/>
      <c r="C33" s="10"/>
      <c r="D33" s="10"/>
      <c r="E33" s="11"/>
      <c r="F33" s="12"/>
      <c r="G33" s="211"/>
      <c r="H33" s="12"/>
      <c r="I33" s="18"/>
    </row>
  </sheetData>
  <mergeCells count="11">
    <mergeCell ref="A1:C1"/>
    <mergeCell ref="G1:I1"/>
    <mergeCell ref="E2:F2"/>
    <mergeCell ref="G2:I2"/>
    <mergeCell ref="A29:I29"/>
    <mergeCell ref="A31:I31"/>
    <mergeCell ref="A3:I3"/>
    <mergeCell ref="A4:B4"/>
    <mergeCell ref="A5:D5"/>
    <mergeCell ref="F5:G5"/>
    <mergeCell ref="H5:I5"/>
  </mergeCells>
  <printOptions/>
  <pageMargins left="0.66" right="0.11" top="0.22" bottom="0.2" header="0.25" footer="0.1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0">
      <selection activeCell="C10" sqref="C10"/>
    </sheetView>
  </sheetViews>
  <sheetFormatPr defaultColWidth="9.140625" defaultRowHeight="12.75"/>
  <cols>
    <col min="1" max="1" width="41.140625" style="1" customWidth="1"/>
    <col min="2" max="2" width="13.421875" style="66" customWidth="1"/>
    <col min="3" max="3" width="12.00390625" style="66" customWidth="1"/>
    <col min="4" max="4" width="12.28125" style="66" customWidth="1"/>
    <col min="5" max="5" width="11.421875" style="66" customWidth="1"/>
    <col min="6" max="6" width="17.28125" style="66" customWidth="1"/>
    <col min="7" max="7" width="12.7109375" style="66" bestFit="1" customWidth="1"/>
    <col min="8" max="16384" width="9.140625" style="1" customWidth="1"/>
  </cols>
  <sheetData>
    <row r="1" spans="1:5" ht="23.25">
      <c r="A1" s="508" t="s">
        <v>285</v>
      </c>
      <c r="B1" s="508"/>
      <c r="C1" s="508"/>
      <c r="D1" s="508"/>
      <c r="E1" s="508"/>
    </row>
    <row r="2" spans="1:5" ht="23.25">
      <c r="A2" s="508" t="s">
        <v>104</v>
      </c>
      <c r="B2" s="508"/>
      <c r="C2" s="508"/>
      <c r="D2" s="508"/>
      <c r="E2" s="508"/>
    </row>
    <row r="3" spans="1:5" ht="23.25">
      <c r="A3" s="508" t="s">
        <v>345</v>
      </c>
      <c r="B3" s="508"/>
      <c r="C3" s="508"/>
      <c r="D3" s="508"/>
      <c r="E3" s="508"/>
    </row>
    <row r="4" spans="1:5" ht="23.25">
      <c r="A4" s="508"/>
      <c r="B4" s="508"/>
      <c r="C4" s="508"/>
      <c r="D4" s="508"/>
      <c r="E4" s="508"/>
    </row>
    <row r="5" spans="1:5" ht="23.25">
      <c r="A5" s="67"/>
      <c r="B5" s="67"/>
      <c r="C5" s="67"/>
      <c r="D5" s="67"/>
      <c r="E5" s="67"/>
    </row>
    <row r="6" spans="2:5" ht="23.25">
      <c r="B6" s="60" t="s">
        <v>110</v>
      </c>
      <c r="C6" s="60" t="s">
        <v>215</v>
      </c>
      <c r="D6" s="60" t="s">
        <v>216</v>
      </c>
      <c r="E6" s="243" t="s">
        <v>111</v>
      </c>
    </row>
    <row r="7" spans="1:5" ht="23.25">
      <c r="A7" s="1" t="s">
        <v>105</v>
      </c>
      <c r="B7" s="62">
        <v>1144.01</v>
      </c>
      <c r="C7" s="62">
        <v>4688.17</v>
      </c>
      <c r="D7" s="240">
        <v>1144.01</v>
      </c>
      <c r="E7" s="62">
        <f>B7+C7-D7</f>
        <v>4688.17</v>
      </c>
    </row>
    <row r="8" spans="1:5" ht="23.25">
      <c r="A8" s="1" t="s">
        <v>106</v>
      </c>
      <c r="B8" s="58">
        <v>112825</v>
      </c>
      <c r="C8" s="58">
        <v>6100</v>
      </c>
      <c r="D8" s="241">
        <v>4650</v>
      </c>
      <c r="E8" s="58">
        <f aca="true" t="shared" si="0" ref="E8:E14">B8+C8-D8</f>
        <v>114275</v>
      </c>
    </row>
    <row r="9" spans="1:5" ht="23.25">
      <c r="A9" s="1" t="s">
        <v>108</v>
      </c>
      <c r="B9" s="58">
        <v>1699.59</v>
      </c>
      <c r="C9" s="58">
        <v>90.74</v>
      </c>
      <c r="D9" s="241">
        <v>1699.59</v>
      </c>
      <c r="E9" s="58">
        <f t="shared" si="0"/>
        <v>90.74000000000001</v>
      </c>
    </row>
    <row r="10" spans="1:5" ht="23.25">
      <c r="A10" s="1" t="s">
        <v>107</v>
      </c>
      <c r="B10" s="58">
        <v>26575.29</v>
      </c>
      <c r="C10" s="58">
        <v>108.89</v>
      </c>
      <c r="D10" s="241"/>
      <c r="E10" s="58">
        <f t="shared" si="0"/>
        <v>26684.18</v>
      </c>
    </row>
    <row r="11" spans="1:5" ht="23.25">
      <c r="A11" s="1" t="s">
        <v>262</v>
      </c>
      <c r="B11" s="58">
        <v>525147.73</v>
      </c>
      <c r="C11" s="58"/>
      <c r="D11" s="241"/>
      <c r="E11" s="58">
        <f t="shared" si="0"/>
        <v>525147.73</v>
      </c>
    </row>
    <row r="12" spans="1:5" ht="23.25">
      <c r="A12" s="1" t="s">
        <v>109</v>
      </c>
      <c r="B12" s="58">
        <v>340</v>
      </c>
      <c r="C12" s="58"/>
      <c r="D12" s="241"/>
      <c r="E12" s="58">
        <f t="shared" si="0"/>
        <v>340</v>
      </c>
    </row>
    <row r="13" spans="1:5" ht="23.25">
      <c r="A13" s="1" t="s">
        <v>112</v>
      </c>
      <c r="B13" s="64">
        <v>28200</v>
      </c>
      <c r="C13" s="64">
        <v>300</v>
      </c>
      <c r="D13" s="242"/>
      <c r="E13" s="58">
        <f t="shared" si="0"/>
        <v>28500</v>
      </c>
    </row>
    <row r="14" spans="2:5" ht="24" thickBot="1">
      <c r="B14" s="65">
        <v>695931.62</v>
      </c>
      <c r="C14" s="72">
        <f>SUM(C7:C13)</f>
        <v>11287.8</v>
      </c>
      <c r="D14" s="72">
        <f>SUM(D7:D13)</f>
        <v>7493.6</v>
      </c>
      <c r="E14" s="72">
        <f t="shared" si="0"/>
        <v>699725.8200000001</v>
      </c>
    </row>
    <row r="15" ht="24" thickTop="1"/>
    <row r="19" spans="2:5" ht="23.25">
      <c r="B19" s="1"/>
      <c r="C19" s="1"/>
      <c r="D19" s="1"/>
      <c r="E19" s="1"/>
    </row>
    <row r="20" spans="1:4" ht="23.25">
      <c r="A20" s="2" t="s">
        <v>306</v>
      </c>
      <c r="C20" s="545" t="s">
        <v>307</v>
      </c>
      <c r="D20" s="545"/>
    </row>
    <row r="21" spans="1:4" ht="23.25">
      <c r="A21" s="2" t="s">
        <v>185</v>
      </c>
      <c r="C21" s="545" t="s">
        <v>186</v>
      </c>
      <c r="D21" s="545"/>
    </row>
    <row r="22" ht="23.25">
      <c r="F22" s="309"/>
    </row>
    <row r="23" ht="23.25">
      <c r="G23" s="309"/>
    </row>
  </sheetData>
  <mergeCells count="6">
    <mergeCell ref="C21:D21"/>
    <mergeCell ref="C20:D20"/>
    <mergeCell ref="A4:E4"/>
    <mergeCell ref="A1:E1"/>
    <mergeCell ref="A2:E2"/>
    <mergeCell ref="A3:E3"/>
  </mergeCells>
  <printOptions/>
  <pageMargins left="0.75" right="0.45" top="0.29" bottom="1" header="0.16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80"/>
  <sheetViews>
    <sheetView workbookViewId="0" topLeftCell="E64">
      <selection activeCell="A61" sqref="A1:C16384"/>
    </sheetView>
  </sheetViews>
  <sheetFormatPr defaultColWidth="9.140625" defaultRowHeight="12.75"/>
  <cols>
    <col min="1" max="1" width="13.7109375" style="197" hidden="1" customWidth="1"/>
    <col min="2" max="2" width="14.28125" style="197" hidden="1" customWidth="1"/>
    <col min="3" max="3" width="12.28125" style="197" hidden="1" customWidth="1"/>
    <col min="4" max="4" width="15.7109375" style="197" hidden="1" customWidth="1"/>
    <col min="5" max="5" width="14.8515625" style="0" customWidth="1"/>
    <col min="6" max="6" width="4.7109375" style="0" customWidth="1"/>
    <col min="7" max="7" width="14.421875" style="0" customWidth="1"/>
    <col min="8" max="8" width="5.28125" style="219" customWidth="1"/>
    <col min="9" max="9" width="13.7109375" style="328" hidden="1" customWidth="1"/>
    <col min="10" max="10" width="13.7109375" style="498" hidden="1" customWidth="1"/>
    <col min="11" max="11" width="13.7109375" style="335" hidden="1" customWidth="1"/>
    <col min="13" max="13" width="27.140625" style="0" customWidth="1"/>
    <col min="14" max="14" width="7.421875" style="0" customWidth="1"/>
    <col min="15" max="15" width="14.7109375" style="164" customWidth="1"/>
    <col min="16" max="16" width="5.140625" style="219" customWidth="1"/>
    <col min="17" max="17" width="14.57421875" style="94" customWidth="1"/>
    <col min="19" max="19" width="41.57421875" style="117" customWidth="1"/>
  </cols>
  <sheetData>
    <row r="1" ht="12.75"/>
    <row r="2" spans="5:18" ht="26.25">
      <c r="E2" s="571" t="s">
        <v>113</v>
      </c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392"/>
      <c r="R2" s="74"/>
    </row>
    <row r="3" spans="5:18" ht="26.25">
      <c r="E3" s="571" t="s">
        <v>166</v>
      </c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392"/>
      <c r="R3" s="74"/>
    </row>
    <row r="4" spans="5:18" ht="26.25">
      <c r="E4" s="73"/>
      <c r="F4" s="73"/>
      <c r="G4" s="73"/>
      <c r="H4" s="214"/>
      <c r="I4" s="323"/>
      <c r="J4" s="487"/>
      <c r="K4" s="330"/>
      <c r="L4" s="73"/>
      <c r="M4" s="73"/>
      <c r="N4" s="73" t="s">
        <v>288</v>
      </c>
      <c r="O4" s="162"/>
      <c r="P4" s="214"/>
      <c r="Q4" s="393"/>
      <c r="R4" s="74"/>
    </row>
    <row r="5" spans="5:18" ht="26.25">
      <c r="E5" s="571" t="s">
        <v>114</v>
      </c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392"/>
      <c r="R5" s="74"/>
    </row>
    <row r="6" spans="5:18" ht="27" thickBot="1">
      <c r="E6" s="75"/>
      <c r="F6" s="75"/>
      <c r="G6" s="75"/>
      <c r="H6" s="215"/>
      <c r="I6" s="324"/>
      <c r="J6" s="488"/>
      <c r="K6" s="331"/>
      <c r="L6" s="75"/>
      <c r="M6" s="73" t="s">
        <v>346</v>
      </c>
      <c r="N6" s="73"/>
      <c r="O6" s="163"/>
      <c r="P6" s="215"/>
      <c r="Q6" s="394"/>
      <c r="R6" s="74"/>
    </row>
    <row r="7" spans="5:18" ht="24.75" customHeight="1" thickTop="1">
      <c r="E7" s="572" t="s">
        <v>115</v>
      </c>
      <c r="F7" s="573"/>
      <c r="G7" s="573"/>
      <c r="H7" s="574"/>
      <c r="I7" s="325"/>
      <c r="J7" s="489"/>
      <c r="K7" s="332"/>
      <c r="L7" s="575"/>
      <c r="M7" s="576"/>
      <c r="N7" s="76"/>
      <c r="O7" s="572" t="s">
        <v>116</v>
      </c>
      <c r="P7" s="574"/>
      <c r="Q7" s="391"/>
      <c r="R7" s="74"/>
    </row>
    <row r="8" spans="5:18" ht="23.25">
      <c r="E8" s="566" t="s">
        <v>67</v>
      </c>
      <c r="F8" s="567"/>
      <c r="G8" s="566" t="s">
        <v>117</v>
      </c>
      <c r="H8" s="567"/>
      <c r="I8" s="326" t="s">
        <v>308</v>
      </c>
      <c r="J8" s="490" t="s">
        <v>116</v>
      </c>
      <c r="K8" s="333" t="s">
        <v>117</v>
      </c>
      <c r="L8" s="568" t="s">
        <v>6</v>
      </c>
      <c r="M8" s="569"/>
      <c r="N8" s="78" t="s">
        <v>118</v>
      </c>
      <c r="O8" s="566" t="s">
        <v>117</v>
      </c>
      <c r="P8" s="567"/>
      <c r="Q8" s="391"/>
      <c r="R8" s="74"/>
    </row>
    <row r="9" spans="5:18" ht="24" thickBot="1">
      <c r="E9" s="564" t="s">
        <v>119</v>
      </c>
      <c r="F9" s="565"/>
      <c r="G9" s="568" t="s">
        <v>119</v>
      </c>
      <c r="H9" s="569"/>
      <c r="I9" s="327"/>
      <c r="J9" s="491"/>
      <c r="K9" s="334"/>
      <c r="L9" s="564"/>
      <c r="M9" s="565"/>
      <c r="N9" s="79" t="s">
        <v>120</v>
      </c>
      <c r="O9" s="564" t="s">
        <v>119</v>
      </c>
      <c r="P9" s="565"/>
      <c r="Q9" s="391"/>
      <c r="R9" s="74"/>
    </row>
    <row r="10" spans="5:19" ht="27" customHeight="1" thickBot="1" thickTop="1">
      <c r="E10" s="80"/>
      <c r="F10" s="81"/>
      <c r="G10" s="472">
        <v>12785607</v>
      </c>
      <c r="H10" s="473">
        <v>46</v>
      </c>
      <c r="I10" s="430">
        <v>12785607.46</v>
      </c>
      <c r="J10" s="492">
        <v>12785607.46</v>
      </c>
      <c r="K10" s="430">
        <v>12785607.46</v>
      </c>
      <c r="L10" s="427" t="s">
        <v>110</v>
      </c>
      <c r="M10" s="84"/>
      <c r="N10" s="85"/>
      <c r="O10" s="185">
        <v>12565829</v>
      </c>
      <c r="P10" s="186">
        <v>35</v>
      </c>
      <c r="Q10" s="395">
        <v>12565829.35</v>
      </c>
      <c r="R10" s="74"/>
      <c r="S10" s="118"/>
    </row>
    <row r="11" spans="5:18" ht="24" thickTop="1">
      <c r="E11" s="80"/>
      <c r="F11" s="86"/>
      <c r="G11" s="121"/>
      <c r="H11" s="89"/>
      <c r="I11" s="430"/>
      <c r="J11" s="492"/>
      <c r="K11" s="430"/>
      <c r="L11" s="428" t="s">
        <v>187</v>
      </c>
      <c r="M11" s="153"/>
      <c r="N11" s="88"/>
      <c r="O11" s="80"/>
      <c r="P11" s="89"/>
      <c r="Q11" s="391"/>
      <c r="R11" s="74"/>
    </row>
    <row r="12" spans="5:18" ht="23.25">
      <c r="E12" s="80">
        <v>96700</v>
      </c>
      <c r="F12" s="87"/>
      <c r="G12" s="121">
        <v>27163</v>
      </c>
      <c r="H12" s="89">
        <v>43</v>
      </c>
      <c r="I12" s="430">
        <v>2275.71</v>
      </c>
      <c r="J12" s="492">
        <v>24887.72</v>
      </c>
      <c r="K12" s="430">
        <f>I12+J12</f>
        <v>27163.43</v>
      </c>
      <c r="L12" s="82" t="s">
        <v>121</v>
      </c>
      <c r="M12" s="90"/>
      <c r="N12" s="91">
        <v>411000</v>
      </c>
      <c r="O12" s="92">
        <v>24887</v>
      </c>
      <c r="P12" s="89">
        <v>72</v>
      </c>
      <c r="Q12" s="396"/>
      <c r="R12" s="74"/>
    </row>
    <row r="13" spans="5:18" ht="23.25">
      <c r="E13" s="80">
        <v>55300</v>
      </c>
      <c r="F13" s="87"/>
      <c r="G13" s="121">
        <v>20544</v>
      </c>
      <c r="H13" s="89">
        <v>75</v>
      </c>
      <c r="I13" s="430">
        <v>16904.75</v>
      </c>
      <c r="J13" s="492">
        <v>3640</v>
      </c>
      <c r="K13" s="430">
        <f aca="true" t="shared" si="0" ref="K13:K19">I13+J13</f>
        <v>20544.75</v>
      </c>
      <c r="L13" s="82" t="s">
        <v>122</v>
      </c>
      <c r="M13" s="90"/>
      <c r="N13" s="91">
        <v>412000</v>
      </c>
      <c r="O13" s="92">
        <v>3640</v>
      </c>
      <c r="P13" s="89" t="s">
        <v>35</v>
      </c>
      <c r="Q13" s="391"/>
      <c r="R13" s="74"/>
    </row>
    <row r="14" spans="5:18" ht="23.25">
      <c r="E14" s="80">
        <v>34300</v>
      </c>
      <c r="F14" s="87"/>
      <c r="G14" s="121">
        <v>50830</v>
      </c>
      <c r="H14" s="89">
        <v>12</v>
      </c>
      <c r="I14" s="430">
        <v>50830.12</v>
      </c>
      <c r="J14" s="492"/>
      <c r="K14" s="430">
        <f t="shared" si="0"/>
        <v>50830.12</v>
      </c>
      <c r="L14" s="82" t="s">
        <v>99</v>
      </c>
      <c r="M14" s="90"/>
      <c r="N14" s="91">
        <v>413000</v>
      </c>
      <c r="O14" s="92" t="s">
        <v>35</v>
      </c>
      <c r="P14" s="89" t="s">
        <v>35</v>
      </c>
      <c r="Q14" s="391"/>
      <c r="R14" s="74"/>
    </row>
    <row r="15" spans="5:19" ht="23.25">
      <c r="E15" s="92">
        <v>21000</v>
      </c>
      <c r="F15" s="87"/>
      <c r="G15" s="469">
        <v>738</v>
      </c>
      <c r="H15" s="89" t="s">
        <v>35</v>
      </c>
      <c r="I15" s="430"/>
      <c r="J15" s="492">
        <v>738</v>
      </c>
      <c r="K15" s="430">
        <f t="shared" si="0"/>
        <v>738</v>
      </c>
      <c r="L15" s="82" t="s">
        <v>91</v>
      </c>
      <c r="M15" s="90"/>
      <c r="N15" s="91">
        <v>414000</v>
      </c>
      <c r="O15" s="92">
        <v>738</v>
      </c>
      <c r="P15" s="89" t="s">
        <v>35</v>
      </c>
      <c r="Q15" s="391"/>
      <c r="R15" s="74"/>
      <c r="S15" s="119" t="s">
        <v>238</v>
      </c>
    </row>
    <row r="16" spans="5:18" ht="23.25">
      <c r="E16" s="80">
        <v>37500</v>
      </c>
      <c r="F16" s="87"/>
      <c r="G16" s="469">
        <v>110</v>
      </c>
      <c r="H16" s="89" t="s">
        <v>35</v>
      </c>
      <c r="I16" s="430">
        <v>10</v>
      </c>
      <c r="J16" s="492">
        <v>100</v>
      </c>
      <c r="K16" s="430">
        <f t="shared" si="0"/>
        <v>110</v>
      </c>
      <c r="L16" s="82" t="s">
        <v>123</v>
      </c>
      <c r="M16" s="90"/>
      <c r="N16" s="91">
        <v>415000</v>
      </c>
      <c r="O16" s="92">
        <v>100</v>
      </c>
      <c r="P16" s="89" t="s">
        <v>35</v>
      </c>
      <c r="Q16" s="391"/>
      <c r="R16" s="74"/>
    </row>
    <row r="17" spans="5:18" ht="23.25">
      <c r="E17" s="92"/>
      <c r="F17" s="87"/>
      <c r="G17" s="469" t="s">
        <v>35</v>
      </c>
      <c r="H17" s="89" t="s">
        <v>35</v>
      </c>
      <c r="I17" s="430"/>
      <c r="J17" s="492"/>
      <c r="K17" s="430">
        <f t="shared" si="0"/>
        <v>0</v>
      </c>
      <c r="L17" s="82" t="s">
        <v>124</v>
      </c>
      <c r="M17" s="90"/>
      <c r="N17" s="91">
        <v>416000</v>
      </c>
      <c r="O17" s="92" t="s">
        <v>35</v>
      </c>
      <c r="P17" s="89" t="s">
        <v>35</v>
      </c>
      <c r="Q17" s="391"/>
      <c r="R17" s="74"/>
    </row>
    <row r="18" spans="5:18" ht="23.25">
      <c r="E18" s="80">
        <v>10367700</v>
      </c>
      <c r="F18" s="87"/>
      <c r="G18" s="121">
        <v>3663769</v>
      </c>
      <c r="H18" s="89">
        <v>69</v>
      </c>
      <c r="I18" s="430">
        <v>2001233.28</v>
      </c>
      <c r="J18" s="492">
        <v>1662536.41</v>
      </c>
      <c r="K18" s="430">
        <f t="shared" si="0"/>
        <v>3663769.69</v>
      </c>
      <c r="L18" s="82" t="s">
        <v>125</v>
      </c>
      <c r="M18" s="90"/>
      <c r="N18" s="91">
        <v>420000</v>
      </c>
      <c r="O18" s="92">
        <v>1662536</v>
      </c>
      <c r="P18" s="89">
        <v>41</v>
      </c>
      <c r="Q18" s="396"/>
      <c r="R18" s="74"/>
    </row>
    <row r="19" spans="5:18" ht="23.25">
      <c r="E19" s="96">
        <v>4883500</v>
      </c>
      <c r="F19" s="97"/>
      <c r="G19" s="121">
        <v>1056188</v>
      </c>
      <c r="H19" s="89">
        <v>35</v>
      </c>
      <c r="I19" s="430">
        <v>1056188.35</v>
      </c>
      <c r="J19" s="492"/>
      <c r="K19" s="430">
        <f t="shared" si="0"/>
        <v>1056188.35</v>
      </c>
      <c r="L19" s="82" t="s">
        <v>126</v>
      </c>
      <c r="M19" s="90"/>
      <c r="N19" s="91">
        <v>431002</v>
      </c>
      <c r="O19" s="245"/>
      <c r="P19" s="216"/>
      <c r="Q19" s="391"/>
      <c r="R19" s="74"/>
    </row>
    <row r="20" spans="1:19" s="154" customFormat="1" ht="24" thickBot="1">
      <c r="A20" s="198"/>
      <c r="B20" s="198"/>
      <c r="C20" s="198"/>
      <c r="D20" s="198"/>
      <c r="E20" s="185">
        <f>INT(SUM(E12:E19)+SUM(F12:F19)/100)</f>
        <v>15496000</v>
      </c>
      <c r="F20" s="190">
        <f>MOD(SUM(F12:F19),100)</f>
        <v>0</v>
      </c>
      <c r="G20" s="195">
        <f>INT(SUM(G12:G19)+SUM(H12:H19)/100)</f>
        <v>4819344</v>
      </c>
      <c r="H20" s="186">
        <f>MOD(SUM(H12:H19),100)</f>
        <v>34</v>
      </c>
      <c r="I20" s="485">
        <f>SUM(I11:I19)</f>
        <v>3127442.21</v>
      </c>
      <c r="J20" s="485">
        <f>SUM(J11:J19)</f>
        <v>1691902.13</v>
      </c>
      <c r="K20" s="485">
        <f>SUM(K11:K19)</f>
        <v>4819344.34</v>
      </c>
      <c r="L20" s="192"/>
      <c r="M20" s="192"/>
      <c r="N20" s="196"/>
      <c r="O20" s="185">
        <f>INT(SUM(O12:O19)+SUM(P12:P19)/100)</f>
        <v>1691902</v>
      </c>
      <c r="P20" s="186">
        <f>MOD(SUM(P12:P19),100)</f>
        <v>13</v>
      </c>
      <c r="Q20" s="397"/>
      <c r="R20" s="546" t="s">
        <v>241</v>
      </c>
      <c r="S20" s="547"/>
    </row>
    <row r="21" spans="5:19" ht="24" thickTop="1">
      <c r="E21" s="82"/>
      <c r="F21" s="99"/>
      <c r="G21" s="95">
        <v>44026</v>
      </c>
      <c r="H21" s="89">
        <v>86</v>
      </c>
      <c r="I21" s="430">
        <v>32739.06</v>
      </c>
      <c r="J21" s="492">
        <v>11287.8</v>
      </c>
      <c r="K21" s="430">
        <f>I21+J21</f>
        <v>44026.86</v>
      </c>
      <c r="L21" s="82" t="s">
        <v>286</v>
      </c>
      <c r="M21" s="90"/>
      <c r="N21" s="91">
        <v>230100</v>
      </c>
      <c r="O21" s="425">
        <v>11287</v>
      </c>
      <c r="P21" s="426">
        <v>80</v>
      </c>
      <c r="Q21" s="396"/>
      <c r="R21" s="74"/>
      <c r="S21" s="119" t="s">
        <v>239</v>
      </c>
    </row>
    <row r="22" spans="5:19" ht="23.25">
      <c r="E22" s="82"/>
      <c r="F22" s="90"/>
      <c r="G22" s="95">
        <v>97282</v>
      </c>
      <c r="H22" s="89"/>
      <c r="I22" s="430">
        <v>93082</v>
      </c>
      <c r="J22" s="492">
        <v>4200</v>
      </c>
      <c r="K22" s="430">
        <f aca="true" t="shared" si="1" ref="K22:K29">I22+J22</f>
        <v>97282</v>
      </c>
      <c r="L22" s="550" t="s">
        <v>127</v>
      </c>
      <c r="M22" s="553"/>
      <c r="N22" s="91" t="s">
        <v>128</v>
      </c>
      <c r="O22" s="245">
        <v>4200</v>
      </c>
      <c r="P22" s="89" t="s">
        <v>35</v>
      </c>
      <c r="Q22" s="391"/>
      <c r="R22" s="74"/>
      <c r="S22" s="119" t="s">
        <v>250</v>
      </c>
    </row>
    <row r="23" spans="5:19" ht="23.25">
      <c r="E23" s="82"/>
      <c r="F23" s="90"/>
      <c r="G23" s="95">
        <v>1188200</v>
      </c>
      <c r="H23" s="89" t="s">
        <v>35</v>
      </c>
      <c r="I23" s="430">
        <v>1188200</v>
      </c>
      <c r="J23" s="492"/>
      <c r="K23" s="430">
        <f t="shared" si="1"/>
        <v>1188200</v>
      </c>
      <c r="L23" s="550" t="s">
        <v>129</v>
      </c>
      <c r="M23" s="553"/>
      <c r="N23" s="91" t="s">
        <v>130</v>
      </c>
      <c r="O23" s="92" t="s">
        <v>35</v>
      </c>
      <c r="P23" s="89"/>
      <c r="Q23" s="391"/>
      <c r="R23" s="74"/>
      <c r="S23" s="184"/>
    </row>
    <row r="24" spans="5:19" ht="23.25">
      <c r="E24" s="82"/>
      <c r="F24" s="90"/>
      <c r="G24" s="95">
        <v>510</v>
      </c>
      <c r="H24" s="89">
        <v>45</v>
      </c>
      <c r="I24" s="430">
        <v>461.91</v>
      </c>
      <c r="J24" s="492">
        <v>48.54</v>
      </c>
      <c r="K24" s="430">
        <f t="shared" si="1"/>
        <v>510.45000000000005</v>
      </c>
      <c r="L24" s="550" t="s">
        <v>254</v>
      </c>
      <c r="M24" s="553"/>
      <c r="N24" s="91" t="s">
        <v>287</v>
      </c>
      <c r="O24" s="482">
        <v>48</v>
      </c>
      <c r="P24" s="483">
        <v>54</v>
      </c>
      <c r="Q24" s="391"/>
      <c r="R24" s="74"/>
      <c r="S24" s="119" t="s">
        <v>347</v>
      </c>
    </row>
    <row r="25" spans="5:18" ht="23.25">
      <c r="E25" s="82"/>
      <c r="F25" s="90"/>
      <c r="G25" s="95">
        <v>2975500</v>
      </c>
      <c r="H25" s="89"/>
      <c r="I25" s="430">
        <v>2974500</v>
      </c>
      <c r="J25" s="492">
        <v>1000</v>
      </c>
      <c r="K25" s="430">
        <f t="shared" si="1"/>
        <v>2975500</v>
      </c>
      <c r="L25" s="550" t="s">
        <v>54</v>
      </c>
      <c r="M25" s="553"/>
      <c r="N25" s="91" t="s">
        <v>131</v>
      </c>
      <c r="O25" s="245">
        <v>1000</v>
      </c>
      <c r="P25" s="89" t="s">
        <v>35</v>
      </c>
      <c r="Q25" s="391"/>
      <c r="R25" s="74"/>
    </row>
    <row r="26" spans="5:18" ht="23.25">
      <c r="E26" s="82"/>
      <c r="F26" s="90"/>
      <c r="G26" s="95">
        <v>54616</v>
      </c>
      <c r="H26" s="89">
        <v>26</v>
      </c>
      <c r="I26" s="430">
        <v>54586</v>
      </c>
      <c r="J26" s="492">
        <v>30.26</v>
      </c>
      <c r="K26" s="430">
        <f t="shared" si="1"/>
        <v>54616.26</v>
      </c>
      <c r="L26" s="550" t="s">
        <v>53</v>
      </c>
      <c r="M26" s="553"/>
      <c r="N26" s="91" t="s">
        <v>132</v>
      </c>
      <c r="O26" s="92">
        <v>30</v>
      </c>
      <c r="P26" s="89">
        <v>26</v>
      </c>
      <c r="Q26" s="391"/>
      <c r="R26" s="74"/>
    </row>
    <row r="27" spans="5:18" ht="23.25">
      <c r="E27" s="82"/>
      <c r="F27" s="90"/>
      <c r="G27" s="115"/>
      <c r="H27" s="433"/>
      <c r="I27" s="430"/>
      <c r="J27" s="494"/>
      <c r="K27" s="430">
        <f t="shared" si="1"/>
        <v>0</v>
      </c>
      <c r="L27" s="550" t="s">
        <v>64</v>
      </c>
      <c r="M27" s="553"/>
      <c r="N27" s="91" t="s">
        <v>133</v>
      </c>
      <c r="O27" s="92"/>
      <c r="P27" s="89"/>
      <c r="Q27" s="398"/>
      <c r="R27" s="74"/>
    </row>
    <row r="28" spans="5:18" ht="23.25">
      <c r="E28" s="82"/>
      <c r="F28" s="90"/>
      <c r="G28" s="115"/>
      <c r="H28" s="433"/>
      <c r="I28" s="430"/>
      <c r="J28" s="494"/>
      <c r="K28" s="430">
        <f t="shared" si="1"/>
        <v>0</v>
      </c>
      <c r="L28" s="109" t="s">
        <v>151</v>
      </c>
      <c r="M28" s="77"/>
      <c r="N28" s="111" t="s">
        <v>152</v>
      </c>
      <c r="O28" s="80"/>
      <c r="P28" s="220"/>
      <c r="Q28" s="398"/>
      <c r="R28" s="74"/>
    </row>
    <row r="29" spans="5:18" ht="23.25">
      <c r="E29" s="82"/>
      <c r="F29" s="90"/>
      <c r="G29" s="115"/>
      <c r="H29" s="433"/>
      <c r="I29" s="430"/>
      <c r="J29" s="494"/>
      <c r="K29" s="430">
        <f t="shared" si="1"/>
        <v>0</v>
      </c>
      <c r="L29" s="550" t="s">
        <v>153</v>
      </c>
      <c r="M29" s="553"/>
      <c r="N29" s="111" t="s">
        <v>154</v>
      </c>
      <c r="O29" s="80"/>
      <c r="P29" s="220"/>
      <c r="Q29" s="398"/>
      <c r="R29" s="74"/>
    </row>
    <row r="30" spans="5:18" ht="23.25">
      <c r="E30" s="82"/>
      <c r="F30" s="90"/>
      <c r="G30" s="116"/>
      <c r="H30" s="434"/>
      <c r="I30" s="431"/>
      <c r="J30" s="494"/>
      <c r="K30" s="430"/>
      <c r="L30" s="82"/>
      <c r="M30" s="90"/>
      <c r="N30" s="127"/>
      <c r="O30" s="101"/>
      <c r="P30" s="221"/>
      <c r="Q30" s="398"/>
      <c r="R30" s="74"/>
    </row>
    <row r="31" spans="5:18" ht="23.25">
      <c r="E31" s="82"/>
      <c r="F31" s="90"/>
      <c r="G31" s="102">
        <f>INT(SUM(G21:G30)+SUM(H21:H30)/100)</f>
        <v>4360135</v>
      </c>
      <c r="H31" s="103">
        <f>MOD(SUM(H21:H30),100)</f>
        <v>57</v>
      </c>
      <c r="I31" s="485">
        <f>SUM(I21:I30)</f>
        <v>4343568.97</v>
      </c>
      <c r="J31" s="485">
        <f>SUM(J21:J30)</f>
        <v>16566.6</v>
      </c>
      <c r="K31" s="485">
        <f aca="true" t="shared" si="2" ref="K31:K41">I31+J31</f>
        <v>4360135.569999999</v>
      </c>
      <c r="L31" s="82"/>
      <c r="M31" s="82"/>
      <c r="N31" s="128"/>
      <c r="O31" s="102">
        <f>INT(SUM(O21:O30)+SUM(P21:P30)/100)</f>
        <v>16566</v>
      </c>
      <c r="P31" s="103">
        <f>MOD(SUM(P21:P30),100)</f>
        <v>60</v>
      </c>
      <c r="Q31" s="391"/>
      <c r="R31" s="74"/>
    </row>
    <row r="32" spans="1:19" s="154" customFormat="1" ht="22.5" customHeight="1" thickBot="1">
      <c r="A32" s="198"/>
      <c r="B32" s="198"/>
      <c r="C32" s="198"/>
      <c r="D32" s="198"/>
      <c r="E32" s="115"/>
      <c r="F32" s="189"/>
      <c r="G32" s="499">
        <f>INT((G20+G31)+(H20+H31)/100)</f>
        <v>9179479</v>
      </c>
      <c r="H32" s="500">
        <f>MOD(SUM(H20+H31),100)</f>
        <v>91</v>
      </c>
      <c r="I32" s="501">
        <f>I20+I31</f>
        <v>7471011.18</v>
      </c>
      <c r="J32" s="502">
        <f>J20+J31</f>
        <v>1708468.73</v>
      </c>
      <c r="K32" s="501">
        <f>I32+J32</f>
        <v>9179479.91</v>
      </c>
      <c r="L32" s="551" t="s">
        <v>134</v>
      </c>
      <c r="M32" s="551"/>
      <c r="N32" s="194"/>
      <c r="O32" s="311">
        <f>INT(SUM(O20+O31)+SUM(P20+P31)/100)</f>
        <v>1708468</v>
      </c>
      <c r="P32" s="310">
        <f>MOD(SUM(P20,P31),100)</f>
        <v>73</v>
      </c>
      <c r="Q32" s="399"/>
      <c r="R32" s="123"/>
      <c r="S32" s="124"/>
    </row>
    <row r="33" spans="1:19" s="107" customFormat="1" ht="9" customHeight="1" thickTop="1">
      <c r="A33" s="199"/>
      <c r="B33" s="199"/>
      <c r="C33" s="199"/>
      <c r="D33" s="199"/>
      <c r="E33" s="82"/>
      <c r="F33" s="82"/>
      <c r="G33" s="82"/>
      <c r="H33" s="217"/>
      <c r="I33" s="430">
        <v>0</v>
      </c>
      <c r="J33" s="492"/>
      <c r="K33" s="430">
        <f t="shared" si="2"/>
        <v>0</v>
      </c>
      <c r="L33" s="104"/>
      <c r="M33" s="104"/>
      <c r="N33" s="105"/>
      <c r="O33" s="82"/>
      <c r="P33" s="217"/>
      <c r="Q33" s="391"/>
      <c r="R33" s="106"/>
      <c r="S33" s="120"/>
    </row>
    <row r="34" spans="5:18" ht="10.5" customHeight="1">
      <c r="E34" s="82"/>
      <c r="F34" s="82"/>
      <c r="G34" s="82"/>
      <c r="H34" s="217"/>
      <c r="I34" s="430">
        <v>0</v>
      </c>
      <c r="J34" s="492"/>
      <c r="K34" s="430">
        <f t="shared" si="2"/>
        <v>0</v>
      </c>
      <c r="L34" s="104"/>
      <c r="M34" s="104"/>
      <c r="N34" s="105"/>
      <c r="O34" s="82"/>
      <c r="P34" s="217"/>
      <c r="Q34" s="391"/>
      <c r="R34" s="74"/>
    </row>
    <row r="35" spans="5:18" ht="10.5" customHeight="1">
      <c r="E35" s="82"/>
      <c r="F35" s="82"/>
      <c r="G35" s="82"/>
      <c r="H35" s="217"/>
      <c r="I35" s="430">
        <v>0</v>
      </c>
      <c r="J35" s="492"/>
      <c r="K35" s="430">
        <f t="shared" si="2"/>
        <v>0</v>
      </c>
      <c r="L35" s="104"/>
      <c r="M35" s="104"/>
      <c r="N35" s="105"/>
      <c r="O35" s="82"/>
      <c r="P35" s="217"/>
      <c r="Q35" s="391"/>
      <c r="R35" s="74"/>
    </row>
    <row r="36" spans="5:18" ht="10.5" customHeight="1">
      <c r="E36" s="82"/>
      <c r="F36" s="82"/>
      <c r="G36" s="82"/>
      <c r="H36" s="217"/>
      <c r="I36" s="430">
        <v>0</v>
      </c>
      <c r="J36" s="492"/>
      <c r="K36" s="430">
        <f t="shared" si="2"/>
        <v>0</v>
      </c>
      <c r="L36" s="104"/>
      <c r="M36" s="104"/>
      <c r="N36" s="105"/>
      <c r="O36" s="82"/>
      <c r="P36" s="217"/>
      <c r="Q36" s="391"/>
      <c r="R36" s="74"/>
    </row>
    <row r="37" spans="5:18" ht="10.5" customHeight="1">
      <c r="E37" s="82"/>
      <c r="F37" s="82"/>
      <c r="G37" s="82"/>
      <c r="H37" s="217"/>
      <c r="I37" s="430">
        <v>0</v>
      </c>
      <c r="J37" s="492"/>
      <c r="K37" s="430">
        <f t="shared" si="2"/>
        <v>0</v>
      </c>
      <c r="L37" s="104"/>
      <c r="M37" s="104"/>
      <c r="N37" s="105"/>
      <c r="O37" s="82"/>
      <c r="P37" s="217"/>
      <c r="Q37" s="391"/>
      <c r="R37" s="74"/>
    </row>
    <row r="38" spans="5:18" ht="10.5" customHeight="1" thickBot="1">
      <c r="E38" s="82"/>
      <c r="F38" s="82"/>
      <c r="G38" s="82"/>
      <c r="H38" s="217"/>
      <c r="I38" s="430">
        <v>0</v>
      </c>
      <c r="J38" s="492"/>
      <c r="K38" s="430">
        <f t="shared" si="2"/>
        <v>0</v>
      </c>
      <c r="L38" s="104"/>
      <c r="M38" s="104"/>
      <c r="N38" s="105"/>
      <c r="O38" s="82"/>
      <c r="P38" s="217"/>
      <c r="Q38" s="391"/>
      <c r="R38" s="74"/>
    </row>
    <row r="39" spans="5:18" ht="22.5" customHeight="1" thickTop="1">
      <c r="E39" s="557" t="s">
        <v>115</v>
      </c>
      <c r="F39" s="562"/>
      <c r="G39" s="562"/>
      <c r="H39" s="558"/>
      <c r="I39" s="435">
        <v>0</v>
      </c>
      <c r="J39" s="492"/>
      <c r="K39" s="430">
        <f t="shared" si="2"/>
        <v>0</v>
      </c>
      <c r="L39" s="563"/>
      <c r="M39" s="563"/>
      <c r="N39" s="110"/>
      <c r="O39" s="557" t="s">
        <v>116</v>
      </c>
      <c r="P39" s="558"/>
      <c r="Q39" s="391"/>
      <c r="R39" s="74"/>
    </row>
    <row r="40" spans="5:18" ht="22.5" customHeight="1">
      <c r="E40" s="559" t="s">
        <v>67</v>
      </c>
      <c r="F40" s="560"/>
      <c r="G40" s="548" t="s">
        <v>117</v>
      </c>
      <c r="H40" s="549"/>
      <c r="I40" s="435">
        <v>0</v>
      </c>
      <c r="J40" s="492"/>
      <c r="K40" s="430">
        <f t="shared" si="2"/>
        <v>0</v>
      </c>
      <c r="L40" s="548" t="s">
        <v>6</v>
      </c>
      <c r="M40" s="548"/>
      <c r="N40" s="87" t="s">
        <v>118</v>
      </c>
      <c r="O40" s="561" t="s">
        <v>117</v>
      </c>
      <c r="P40" s="549"/>
      <c r="Q40" s="391"/>
      <c r="R40" s="74"/>
    </row>
    <row r="41" spans="5:18" ht="21" customHeight="1" thickBot="1">
      <c r="E41" s="554" t="s">
        <v>119</v>
      </c>
      <c r="F41" s="555"/>
      <c r="G41" s="556" t="s">
        <v>119</v>
      </c>
      <c r="H41" s="555"/>
      <c r="I41" s="435">
        <v>0</v>
      </c>
      <c r="J41" s="492"/>
      <c r="K41" s="430">
        <f t="shared" si="2"/>
        <v>0</v>
      </c>
      <c r="L41" s="556"/>
      <c r="M41" s="556"/>
      <c r="N41" s="108" t="s">
        <v>120</v>
      </c>
      <c r="O41" s="554" t="s">
        <v>119</v>
      </c>
      <c r="P41" s="555"/>
      <c r="Q41" s="391"/>
      <c r="R41" s="74"/>
    </row>
    <row r="42" spans="1:18" ht="22.5" customHeight="1" thickTop="1">
      <c r="A42" s="202" t="s">
        <v>110</v>
      </c>
      <c r="B42" s="202" t="s">
        <v>246</v>
      </c>
      <c r="C42" s="202" t="s">
        <v>247</v>
      </c>
      <c r="D42" s="378"/>
      <c r="E42" s="83"/>
      <c r="F42" s="81"/>
      <c r="G42" s="82"/>
      <c r="H42" s="218"/>
      <c r="I42" s="326" t="s">
        <v>117</v>
      </c>
      <c r="J42" s="490" t="s">
        <v>116</v>
      </c>
      <c r="K42" s="329" t="s">
        <v>117</v>
      </c>
      <c r="L42" s="429" t="s">
        <v>135</v>
      </c>
      <c r="M42" s="84"/>
      <c r="N42" s="110"/>
      <c r="O42" s="80"/>
      <c r="P42" s="218"/>
      <c r="Q42" s="398"/>
      <c r="R42" s="74"/>
    </row>
    <row r="43" spans="1:18" ht="22.5" customHeight="1">
      <c r="A43" s="82">
        <v>838900</v>
      </c>
      <c r="B43" s="200"/>
      <c r="C43" s="200"/>
      <c r="D43" s="379"/>
      <c r="E43" s="80">
        <f>A43+B43-C43</f>
        <v>838900</v>
      </c>
      <c r="F43" s="93" t="s">
        <v>34</v>
      </c>
      <c r="G43" s="82">
        <v>174651</v>
      </c>
      <c r="H43" s="89" t="s">
        <v>35</v>
      </c>
      <c r="I43" s="435">
        <v>159193</v>
      </c>
      <c r="J43" s="492">
        <v>15458</v>
      </c>
      <c r="K43" s="430">
        <f>I43+J43</f>
        <v>174651</v>
      </c>
      <c r="L43" s="550" t="s">
        <v>44</v>
      </c>
      <c r="M43" s="553"/>
      <c r="N43" s="111" t="s">
        <v>136</v>
      </c>
      <c r="O43" s="92">
        <v>15458</v>
      </c>
      <c r="P43" s="89" t="s">
        <v>35</v>
      </c>
      <c r="Q43" s="391"/>
      <c r="R43" s="74"/>
    </row>
    <row r="44" spans="1:18" ht="22.5" customHeight="1">
      <c r="A44" s="82">
        <v>4941100</v>
      </c>
      <c r="B44" s="200"/>
      <c r="C44" s="200"/>
      <c r="D44" s="379"/>
      <c r="E44" s="80">
        <f aca="true" t="shared" si="3" ref="E44:E53">A44+B44-C44</f>
        <v>4941100</v>
      </c>
      <c r="F44" s="93" t="s">
        <v>34</v>
      </c>
      <c r="G44" s="82">
        <v>1455307</v>
      </c>
      <c r="H44" s="89">
        <v>42</v>
      </c>
      <c r="I44" s="435">
        <v>1046392.87</v>
      </c>
      <c r="J44" s="492">
        <v>408914.55</v>
      </c>
      <c r="K44" s="430">
        <f aca="true" t="shared" si="4" ref="K44:K52">I44+J44</f>
        <v>1455307.42</v>
      </c>
      <c r="L44" s="550" t="s">
        <v>45</v>
      </c>
      <c r="M44" s="553"/>
      <c r="N44" s="111" t="s">
        <v>137</v>
      </c>
      <c r="O44" s="92">
        <v>408914</v>
      </c>
      <c r="P44" s="89">
        <v>55</v>
      </c>
      <c r="Q44" s="391"/>
      <c r="R44" s="74"/>
    </row>
    <row r="45" spans="1:18" ht="22.5" customHeight="1">
      <c r="A45" s="82">
        <v>905000</v>
      </c>
      <c r="B45" s="200"/>
      <c r="C45" s="200"/>
      <c r="D45" s="379"/>
      <c r="E45" s="80">
        <f t="shared" si="3"/>
        <v>905000</v>
      </c>
      <c r="F45" s="93" t="s">
        <v>34</v>
      </c>
      <c r="G45" s="82">
        <v>306619</v>
      </c>
      <c r="H45" s="89">
        <v>35</v>
      </c>
      <c r="I45" s="435">
        <v>225319.35</v>
      </c>
      <c r="J45" s="492">
        <v>81300</v>
      </c>
      <c r="K45" s="430">
        <f t="shared" si="4"/>
        <v>306619.35</v>
      </c>
      <c r="L45" s="550" t="s">
        <v>46</v>
      </c>
      <c r="M45" s="553"/>
      <c r="N45" s="111" t="s">
        <v>138</v>
      </c>
      <c r="O45" s="92">
        <v>81300</v>
      </c>
      <c r="P45" s="89" t="s">
        <v>35</v>
      </c>
      <c r="Q45" s="391"/>
      <c r="R45" s="74"/>
    </row>
    <row r="46" spans="1:18" ht="22.5" customHeight="1">
      <c r="A46" s="115">
        <v>1059000</v>
      </c>
      <c r="B46" s="200"/>
      <c r="C46" s="200"/>
      <c r="D46" s="379"/>
      <c r="E46" s="80">
        <f t="shared" si="3"/>
        <v>1059000</v>
      </c>
      <c r="F46" s="93" t="s">
        <v>34</v>
      </c>
      <c r="G46" s="82">
        <v>169920</v>
      </c>
      <c r="H46" s="89" t="str">
        <f>P46</f>
        <v>-</v>
      </c>
      <c r="I46" s="435">
        <v>112529</v>
      </c>
      <c r="J46" s="492">
        <v>57391</v>
      </c>
      <c r="K46" s="430">
        <f t="shared" si="4"/>
        <v>169920</v>
      </c>
      <c r="L46" s="550" t="s">
        <v>47</v>
      </c>
      <c r="M46" s="553"/>
      <c r="N46" s="111" t="s">
        <v>139</v>
      </c>
      <c r="O46" s="92">
        <v>57391</v>
      </c>
      <c r="P46" s="89" t="s">
        <v>35</v>
      </c>
      <c r="Q46" s="391"/>
      <c r="R46" s="74"/>
    </row>
    <row r="47" spans="1:19" ht="22.5" customHeight="1">
      <c r="A47" s="115">
        <v>2013000</v>
      </c>
      <c r="B47" s="200"/>
      <c r="C47" s="200">
        <v>47000</v>
      </c>
      <c r="D47" s="379"/>
      <c r="E47" s="80">
        <f t="shared" si="3"/>
        <v>1966000</v>
      </c>
      <c r="F47" s="93" t="s">
        <v>34</v>
      </c>
      <c r="G47" s="82">
        <v>478009</v>
      </c>
      <c r="H47" s="89">
        <v>24</v>
      </c>
      <c r="I47" s="435">
        <v>303080.44</v>
      </c>
      <c r="J47" s="492">
        <v>174928.8</v>
      </c>
      <c r="K47" s="430">
        <f t="shared" si="4"/>
        <v>478009.24</v>
      </c>
      <c r="L47" s="550" t="s">
        <v>48</v>
      </c>
      <c r="M47" s="553"/>
      <c r="N47" s="111" t="s">
        <v>140</v>
      </c>
      <c r="O47" s="80">
        <v>174928</v>
      </c>
      <c r="P47" s="89">
        <v>80</v>
      </c>
      <c r="Q47" s="391"/>
      <c r="R47" s="74"/>
      <c r="S47" s="124" t="s">
        <v>240</v>
      </c>
    </row>
    <row r="48" spans="1:19" ht="22.5" customHeight="1">
      <c r="A48" s="115">
        <v>873600</v>
      </c>
      <c r="B48" s="200"/>
      <c r="C48" s="200">
        <v>27000</v>
      </c>
      <c r="D48" s="379"/>
      <c r="E48" s="80">
        <f t="shared" si="3"/>
        <v>846600</v>
      </c>
      <c r="F48" s="93" t="s">
        <v>34</v>
      </c>
      <c r="G48" s="82">
        <v>133320</v>
      </c>
      <c r="H48" s="89">
        <f>P48</f>
        <v>0</v>
      </c>
      <c r="I48" s="435">
        <v>98400</v>
      </c>
      <c r="J48" s="492">
        <v>34920</v>
      </c>
      <c r="K48" s="430">
        <f t="shared" si="4"/>
        <v>133320</v>
      </c>
      <c r="L48" s="550" t="s">
        <v>49</v>
      </c>
      <c r="M48" s="553"/>
      <c r="N48" s="111" t="s">
        <v>141</v>
      </c>
      <c r="O48" s="92">
        <v>34920</v>
      </c>
      <c r="P48" s="89"/>
      <c r="Q48" s="391"/>
      <c r="R48" s="74"/>
      <c r="S48" s="152" t="s">
        <v>256</v>
      </c>
    </row>
    <row r="49" spans="1:19" ht="22.5" customHeight="1">
      <c r="A49" s="82">
        <v>336000</v>
      </c>
      <c r="B49" s="200"/>
      <c r="C49" s="200"/>
      <c r="D49" s="379"/>
      <c r="E49" s="80">
        <f t="shared" si="3"/>
        <v>336000</v>
      </c>
      <c r="F49" s="93" t="s">
        <v>34</v>
      </c>
      <c r="G49" s="82">
        <v>106770</v>
      </c>
      <c r="H49" s="89">
        <v>91</v>
      </c>
      <c r="I49" s="435">
        <v>75790.48</v>
      </c>
      <c r="J49" s="492">
        <v>30980.43</v>
      </c>
      <c r="K49" s="430">
        <f t="shared" si="4"/>
        <v>106770.91</v>
      </c>
      <c r="L49" s="550" t="s">
        <v>50</v>
      </c>
      <c r="M49" s="553"/>
      <c r="N49" s="111" t="s">
        <v>142</v>
      </c>
      <c r="O49" s="92">
        <v>30980</v>
      </c>
      <c r="P49" s="89">
        <v>43</v>
      </c>
      <c r="Q49" s="391"/>
      <c r="R49" s="74"/>
      <c r="S49" s="124"/>
    </row>
    <row r="50" spans="1:18" ht="22.5" customHeight="1">
      <c r="A50" s="82">
        <v>549400</v>
      </c>
      <c r="B50" s="200"/>
      <c r="C50" s="200"/>
      <c r="D50" s="379"/>
      <c r="E50" s="80">
        <f t="shared" si="3"/>
        <v>549400</v>
      </c>
      <c r="F50" s="93" t="s">
        <v>34</v>
      </c>
      <c r="G50" s="82">
        <v>349500</v>
      </c>
      <c r="H50" s="89" t="str">
        <f>P50</f>
        <v>-</v>
      </c>
      <c r="I50" s="435">
        <v>349500</v>
      </c>
      <c r="J50" s="492"/>
      <c r="K50" s="430">
        <f t="shared" si="4"/>
        <v>349500</v>
      </c>
      <c r="L50" s="550" t="s">
        <v>126</v>
      </c>
      <c r="M50" s="553"/>
      <c r="N50" s="111" t="s">
        <v>143</v>
      </c>
      <c r="O50" s="92"/>
      <c r="P50" s="89" t="s">
        <v>35</v>
      </c>
      <c r="Q50" s="391"/>
      <c r="R50" s="74"/>
    </row>
    <row r="51" spans="1:18" ht="22.5" customHeight="1">
      <c r="A51" s="115">
        <v>213700</v>
      </c>
      <c r="B51" s="200">
        <f>30500+16500</f>
        <v>47000</v>
      </c>
      <c r="C51" s="200"/>
      <c r="D51" s="379"/>
      <c r="E51" s="80">
        <f t="shared" si="3"/>
        <v>260700</v>
      </c>
      <c r="F51" s="93" t="s">
        <v>34</v>
      </c>
      <c r="G51" s="82">
        <v>31400</v>
      </c>
      <c r="H51" s="89" t="s">
        <v>35</v>
      </c>
      <c r="I51" s="435"/>
      <c r="J51" s="492">
        <v>31400</v>
      </c>
      <c r="K51" s="430">
        <f t="shared" si="4"/>
        <v>31400</v>
      </c>
      <c r="L51" s="550" t="s">
        <v>51</v>
      </c>
      <c r="M51" s="553"/>
      <c r="N51" s="111" t="s">
        <v>144</v>
      </c>
      <c r="O51" s="100">
        <v>31400</v>
      </c>
      <c r="P51" s="89"/>
      <c r="Q51" s="391"/>
      <c r="R51" s="74"/>
    </row>
    <row r="52" spans="1:18" ht="22.5" customHeight="1">
      <c r="A52" s="115">
        <v>3741300</v>
      </c>
      <c r="B52" s="203"/>
      <c r="C52" s="200"/>
      <c r="D52" s="379"/>
      <c r="E52" s="80">
        <f t="shared" si="3"/>
        <v>3741300</v>
      </c>
      <c r="F52" s="93" t="s">
        <v>34</v>
      </c>
      <c r="G52" s="82">
        <v>252500</v>
      </c>
      <c r="H52" s="89" t="s">
        <v>35</v>
      </c>
      <c r="I52" s="435"/>
      <c r="J52" s="492">
        <v>252500</v>
      </c>
      <c r="K52" s="430">
        <f t="shared" si="4"/>
        <v>252500</v>
      </c>
      <c r="L52" s="550" t="s">
        <v>145</v>
      </c>
      <c r="M52" s="553"/>
      <c r="N52" s="111" t="s">
        <v>146</v>
      </c>
      <c r="O52" s="92">
        <v>252500</v>
      </c>
      <c r="P52" s="89"/>
      <c r="Q52" s="391"/>
      <c r="R52" s="74"/>
    </row>
    <row r="53" spans="1:18" ht="22.5" customHeight="1">
      <c r="A53" s="82">
        <v>25000</v>
      </c>
      <c r="B53" s="200"/>
      <c r="C53" s="200"/>
      <c r="D53" s="379"/>
      <c r="E53" s="80">
        <f t="shared" si="3"/>
        <v>25000</v>
      </c>
      <c r="F53" s="93" t="s">
        <v>34</v>
      </c>
      <c r="G53" s="82">
        <f>O53</f>
        <v>0</v>
      </c>
      <c r="H53" s="89" t="s">
        <v>35</v>
      </c>
      <c r="I53" s="435"/>
      <c r="J53" s="492"/>
      <c r="K53" s="430"/>
      <c r="L53" s="550" t="s">
        <v>147</v>
      </c>
      <c r="M53" s="553"/>
      <c r="N53" s="111" t="s">
        <v>148</v>
      </c>
      <c r="O53" s="92"/>
      <c r="P53" s="89"/>
      <c r="Q53" s="391"/>
      <c r="R53" s="74"/>
    </row>
    <row r="54" spans="1:19" s="154" customFormat="1" ht="22.5" customHeight="1" thickBot="1">
      <c r="A54" s="82">
        <f>SUM(A43:A53)</f>
        <v>15496000</v>
      </c>
      <c r="B54" s="201">
        <f>SUM(B43:B53)</f>
        <v>47000</v>
      </c>
      <c r="C54" s="201">
        <f>SUM(C43:C53)</f>
        <v>74000</v>
      </c>
      <c r="D54" s="380"/>
      <c r="E54" s="382">
        <f>SUM(E43:E53)</f>
        <v>15469000</v>
      </c>
      <c r="F54" s="190">
        <f>MOD(SUM(F43:F53),100)</f>
        <v>0</v>
      </c>
      <c r="G54" s="191">
        <f>INT(SUM(G43:G53)+SUM(H43:H53)/100)</f>
        <v>3457997</v>
      </c>
      <c r="H54" s="186">
        <f>MOD(SUM(H43:H53),100)</f>
        <v>92</v>
      </c>
      <c r="I54" s="484">
        <f>SUM(I43:I53)</f>
        <v>2370205.14</v>
      </c>
      <c r="J54" s="485">
        <f>SUM(J43:J53)</f>
        <v>1087792.7800000003</v>
      </c>
      <c r="K54" s="485">
        <f>I54+J54</f>
        <v>3457997.9200000004</v>
      </c>
      <c r="L54" s="115"/>
      <c r="M54" s="192"/>
      <c r="N54" s="193"/>
      <c r="O54" s="185">
        <f>INT(SUM(O43:O53)+SUM(P43:P53)/100)</f>
        <v>1087792</v>
      </c>
      <c r="P54" s="186">
        <f>MOD(SUM(P43:P53),100)</f>
        <v>78</v>
      </c>
      <c r="Q54" s="395"/>
      <c r="R54" s="123"/>
      <c r="S54" s="124"/>
    </row>
    <row r="55" spans="5:18" ht="22.5" customHeight="1" thickTop="1">
      <c r="E55" s="82"/>
      <c r="F55" s="82"/>
      <c r="G55" s="92"/>
      <c r="H55" s="89"/>
      <c r="I55" s="435">
        <v>0</v>
      </c>
      <c r="J55" s="492"/>
      <c r="K55" s="430">
        <f>I55+J55</f>
        <v>0</v>
      </c>
      <c r="L55" s="550"/>
      <c r="M55" s="553"/>
      <c r="N55" s="111"/>
      <c r="O55" s="92"/>
      <c r="P55" s="89"/>
      <c r="Q55" s="391"/>
      <c r="R55" s="74"/>
    </row>
    <row r="56" spans="5:19" ht="22.5" customHeight="1">
      <c r="E56" s="82"/>
      <c r="F56" s="82"/>
      <c r="G56" s="80">
        <v>51025</v>
      </c>
      <c r="H56" s="89">
        <v>75</v>
      </c>
      <c r="I56" s="435">
        <v>43532.15</v>
      </c>
      <c r="J56" s="492">
        <v>7493.6</v>
      </c>
      <c r="K56" s="430">
        <f>I56+J56</f>
        <v>51025.75</v>
      </c>
      <c r="L56" s="550" t="s">
        <v>149</v>
      </c>
      <c r="M56" s="553"/>
      <c r="N56" s="111" t="s">
        <v>150</v>
      </c>
      <c r="O56" s="425">
        <v>7493</v>
      </c>
      <c r="P56" s="426">
        <v>60</v>
      </c>
      <c r="Q56" s="391"/>
      <c r="R56" s="74"/>
      <c r="S56" s="117" t="s">
        <v>161</v>
      </c>
    </row>
    <row r="57" spans="2:19" ht="22.5" customHeight="1">
      <c r="B57" s="381"/>
      <c r="E57" s="82"/>
      <c r="F57" s="82"/>
      <c r="G57" s="80">
        <v>117322</v>
      </c>
      <c r="H57" s="89" t="str">
        <f aca="true" t="shared" si="5" ref="H57:H64">P57</f>
        <v>-</v>
      </c>
      <c r="I57" s="435">
        <v>97282</v>
      </c>
      <c r="J57" s="492">
        <v>20040</v>
      </c>
      <c r="K57" s="430">
        <f>I57+J57</f>
        <v>117322</v>
      </c>
      <c r="L57" s="550" t="s">
        <v>127</v>
      </c>
      <c r="M57" s="553"/>
      <c r="N57" s="111" t="s">
        <v>128</v>
      </c>
      <c r="O57" s="481">
        <v>20040</v>
      </c>
      <c r="P57" s="246" t="s">
        <v>35</v>
      </c>
      <c r="Q57" s="391"/>
      <c r="R57" s="74"/>
      <c r="S57" s="152" t="s">
        <v>242</v>
      </c>
    </row>
    <row r="58" spans="5:19" ht="22.5" customHeight="1">
      <c r="E58" s="82"/>
      <c r="F58" s="82"/>
      <c r="G58" s="80">
        <v>1188200</v>
      </c>
      <c r="H58" s="89" t="str">
        <f t="shared" si="5"/>
        <v>-</v>
      </c>
      <c r="I58" s="435">
        <v>1188200</v>
      </c>
      <c r="J58" s="492"/>
      <c r="K58" s="430">
        <f>I58+J58</f>
        <v>1188200</v>
      </c>
      <c r="L58" s="109" t="s">
        <v>129</v>
      </c>
      <c r="M58" s="77"/>
      <c r="N58" s="111" t="s">
        <v>130</v>
      </c>
      <c r="O58" s="92"/>
      <c r="P58" s="89" t="s">
        <v>35</v>
      </c>
      <c r="Q58" s="391"/>
      <c r="R58" s="74"/>
      <c r="S58" s="117" t="s">
        <v>163</v>
      </c>
    </row>
    <row r="59" spans="5:18" ht="22.5" customHeight="1">
      <c r="E59" s="82"/>
      <c r="F59" s="82"/>
      <c r="G59" s="80">
        <v>30</v>
      </c>
      <c r="H59" s="89">
        <v>26</v>
      </c>
      <c r="I59" s="435"/>
      <c r="J59" s="492">
        <v>30.26</v>
      </c>
      <c r="K59" s="430">
        <v>30.26</v>
      </c>
      <c r="L59" s="109" t="s">
        <v>254</v>
      </c>
      <c r="M59" s="77"/>
      <c r="N59" s="111" t="s">
        <v>287</v>
      </c>
      <c r="O59" s="482">
        <v>30</v>
      </c>
      <c r="P59" s="483">
        <v>26</v>
      </c>
      <c r="Q59" s="391"/>
      <c r="R59" s="74"/>
    </row>
    <row r="60" spans="5:18" ht="22.5" customHeight="1">
      <c r="E60" s="82"/>
      <c r="F60" s="82"/>
      <c r="G60" s="80">
        <v>174000</v>
      </c>
      <c r="H60" s="89">
        <f t="shared" si="5"/>
        <v>0</v>
      </c>
      <c r="I60" s="435">
        <v>174000</v>
      </c>
      <c r="J60" s="492"/>
      <c r="K60" s="430">
        <f aca="true" t="shared" si="6" ref="K60:K66">I60+J60</f>
        <v>174000</v>
      </c>
      <c r="L60" s="109" t="s">
        <v>151</v>
      </c>
      <c r="M60" s="77"/>
      <c r="N60" s="111" t="s">
        <v>152</v>
      </c>
      <c r="O60" s="80"/>
      <c r="P60" s="89"/>
      <c r="Q60" s="391"/>
      <c r="R60" s="74"/>
    </row>
    <row r="61" spans="5:19" ht="22.5" customHeight="1">
      <c r="E61" s="82"/>
      <c r="F61" s="82"/>
      <c r="G61" s="80">
        <v>746225</v>
      </c>
      <c r="H61" s="89" t="str">
        <f t="shared" si="5"/>
        <v>-</v>
      </c>
      <c r="I61" s="435">
        <v>746225</v>
      </c>
      <c r="J61" s="492"/>
      <c r="K61" s="430">
        <f t="shared" si="6"/>
        <v>746225</v>
      </c>
      <c r="L61" s="550" t="s">
        <v>153</v>
      </c>
      <c r="M61" s="553"/>
      <c r="N61" s="111" t="s">
        <v>154</v>
      </c>
      <c r="O61" s="92"/>
      <c r="P61" s="89" t="s">
        <v>35</v>
      </c>
      <c r="Q61" s="391"/>
      <c r="R61" s="74"/>
      <c r="S61" s="117" t="s">
        <v>162</v>
      </c>
    </row>
    <row r="62" spans="5:19" ht="22.5" customHeight="1">
      <c r="E62" s="82"/>
      <c r="F62" s="82"/>
      <c r="G62" s="80">
        <v>2367000</v>
      </c>
      <c r="H62" s="89" t="str">
        <f t="shared" si="5"/>
        <v>-</v>
      </c>
      <c r="I62" s="435">
        <v>1778900</v>
      </c>
      <c r="J62" s="492">
        <v>588100</v>
      </c>
      <c r="K62" s="430">
        <f t="shared" si="6"/>
        <v>2367000</v>
      </c>
      <c r="L62" s="550" t="s">
        <v>54</v>
      </c>
      <c r="M62" s="550"/>
      <c r="N62" s="111" t="s">
        <v>131</v>
      </c>
      <c r="O62" s="80">
        <v>588100</v>
      </c>
      <c r="P62" s="89" t="s">
        <v>35</v>
      </c>
      <c r="Q62" s="391"/>
      <c r="R62" s="74"/>
      <c r="S62" s="117" t="s">
        <v>163</v>
      </c>
    </row>
    <row r="63" spans="5:19" ht="22.5" customHeight="1">
      <c r="E63" s="82"/>
      <c r="F63" s="82"/>
      <c r="G63" s="80">
        <v>1292445</v>
      </c>
      <c r="H63" s="89">
        <f t="shared" si="5"/>
        <v>0</v>
      </c>
      <c r="I63" s="435">
        <v>1292445</v>
      </c>
      <c r="J63" s="492"/>
      <c r="K63" s="430">
        <f t="shared" si="6"/>
        <v>1292445</v>
      </c>
      <c r="L63" s="109" t="s">
        <v>155</v>
      </c>
      <c r="M63" s="109"/>
      <c r="N63" s="112" t="s">
        <v>132</v>
      </c>
      <c r="O63" s="92" t="s">
        <v>35</v>
      </c>
      <c r="P63" s="89"/>
      <c r="Q63" s="391"/>
      <c r="R63" s="74"/>
      <c r="S63" s="117" t="s">
        <v>163</v>
      </c>
    </row>
    <row r="64" spans="5:18" ht="22.5" customHeight="1">
      <c r="E64" s="82"/>
      <c r="F64" s="82"/>
      <c r="G64" s="80">
        <f>O64</f>
        <v>0</v>
      </c>
      <c r="H64" s="89">
        <f t="shared" si="5"/>
        <v>0</v>
      </c>
      <c r="I64" s="435"/>
      <c r="J64" s="492"/>
      <c r="K64" s="430">
        <f t="shared" si="6"/>
        <v>0</v>
      </c>
      <c r="L64" s="550"/>
      <c r="M64" s="550"/>
      <c r="N64" s="126"/>
      <c r="O64" s="113"/>
      <c r="P64" s="89"/>
      <c r="Q64" s="391"/>
      <c r="R64" s="74"/>
    </row>
    <row r="65" spans="5:18" ht="22.5" customHeight="1">
      <c r="E65" s="82"/>
      <c r="F65" s="82"/>
      <c r="G65" s="125">
        <f>INT(SUM(G56:G64)+SUM(H56:H64)/100)</f>
        <v>5936248</v>
      </c>
      <c r="H65" s="103">
        <f>MOD(SUM(H55:H64),100)</f>
        <v>1</v>
      </c>
      <c r="I65" s="484">
        <f>SUM(I56:I64)</f>
        <v>5320584.15</v>
      </c>
      <c r="J65" s="485">
        <f>SUM(J56:J64)</f>
        <v>615663.86</v>
      </c>
      <c r="K65" s="485">
        <f t="shared" si="6"/>
        <v>5936248.010000001</v>
      </c>
      <c r="L65" s="98"/>
      <c r="M65" s="82"/>
      <c r="N65" s="99"/>
      <c r="O65" s="432">
        <f>INT(SUM(O56:O64)+SUM(P56:P64)/100)</f>
        <v>615663</v>
      </c>
      <c r="P65" s="103">
        <f>MOD(SUM(P55:P64),100)</f>
        <v>86</v>
      </c>
      <c r="Q65" s="391"/>
      <c r="R65" s="74"/>
    </row>
    <row r="66" spans="1:19" s="154" customFormat="1" ht="22.5" customHeight="1">
      <c r="A66" s="198"/>
      <c r="B66" s="198"/>
      <c r="C66" s="198"/>
      <c r="D66" s="198"/>
      <c r="E66" s="115"/>
      <c r="F66" s="189"/>
      <c r="G66" s="503">
        <f>INT(SUM(G54+G65)+SUM(H54+H65)/100)</f>
        <v>9394245</v>
      </c>
      <c r="H66" s="504">
        <f>MOD(SUM(H54,H65),100)</f>
        <v>93</v>
      </c>
      <c r="I66" s="505">
        <f>I54+I65</f>
        <v>7690789.290000001</v>
      </c>
      <c r="J66" s="501">
        <f>J54+J65</f>
        <v>1703456.6400000001</v>
      </c>
      <c r="K66" s="501">
        <f t="shared" si="6"/>
        <v>9394245.930000002</v>
      </c>
      <c r="L66" s="551" t="s">
        <v>156</v>
      </c>
      <c r="M66" s="551"/>
      <c r="N66" s="552"/>
      <c r="O66" s="313">
        <f>INT(SUM(O54+O65)+SUM(P54+P65)/100)</f>
        <v>1703456</v>
      </c>
      <c r="P66" s="312">
        <f>MOD(SUM(P54+P65),100)</f>
        <v>64</v>
      </c>
      <c r="Q66" s="399"/>
      <c r="R66" s="123" t="s">
        <v>165</v>
      </c>
      <c r="S66" s="124"/>
    </row>
    <row r="67" spans="5:18" ht="22.5" customHeight="1">
      <c r="E67" s="82"/>
      <c r="F67" s="90"/>
      <c r="G67" s="122"/>
      <c r="H67" s="438"/>
      <c r="I67" s="435"/>
      <c r="J67" s="492">
        <v>5012.09</v>
      </c>
      <c r="K67" s="430">
        <f>K32-K66</f>
        <v>-214766.02000000142</v>
      </c>
      <c r="L67" s="548" t="s">
        <v>157</v>
      </c>
      <c r="M67" s="548"/>
      <c r="N67" s="549"/>
      <c r="O67" s="80">
        <v>5012</v>
      </c>
      <c r="P67" s="89">
        <v>9</v>
      </c>
      <c r="Q67" s="391">
        <f>1708468.73-1703456.64</f>
        <v>5012.090000000084</v>
      </c>
      <c r="R67" s="74" t="s">
        <v>244</v>
      </c>
    </row>
    <row r="68" spans="5:18" ht="22.5" customHeight="1">
      <c r="E68" s="82"/>
      <c r="F68" s="82"/>
      <c r="G68" s="114"/>
      <c r="H68" s="439"/>
      <c r="I68" s="437"/>
      <c r="J68" s="495"/>
      <c r="K68" s="430"/>
      <c r="L68" s="548" t="s">
        <v>158</v>
      </c>
      <c r="M68" s="548"/>
      <c r="N68" s="549"/>
      <c r="O68" s="80"/>
      <c r="P68" s="89"/>
      <c r="Q68" s="391"/>
      <c r="R68" s="74" t="s">
        <v>245</v>
      </c>
    </row>
    <row r="69" spans="5:17" ht="22.5" customHeight="1">
      <c r="E69" s="82"/>
      <c r="F69" s="90"/>
      <c r="G69" s="506">
        <v>214766</v>
      </c>
      <c r="H69" s="216">
        <v>2</v>
      </c>
      <c r="I69" s="486"/>
      <c r="J69" s="492"/>
      <c r="K69" s="492"/>
      <c r="L69" s="548" t="s">
        <v>159</v>
      </c>
      <c r="M69" s="548"/>
      <c r="N69" s="549"/>
      <c r="O69" s="188"/>
      <c r="P69" s="187"/>
      <c r="Q69" s="391"/>
    </row>
    <row r="70" spans="5:18" ht="22.5" customHeight="1" thickBot="1">
      <c r="E70" s="470"/>
      <c r="F70" s="82"/>
      <c r="G70" s="471">
        <f>INT(SUM(G10-G69)+((H10-H69)/100))</f>
        <v>12570841</v>
      </c>
      <c r="H70" s="186">
        <f>MOD(SUM(H10-I69),100)</f>
        <v>46</v>
      </c>
      <c r="I70" s="436"/>
      <c r="J70" s="493"/>
      <c r="K70" s="493">
        <f>K10+K67</f>
        <v>12570841.44</v>
      </c>
      <c r="L70" s="548" t="s">
        <v>160</v>
      </c>
      <c r="M70" s="548"/>
      <c r="N70" s="549"/>
      <c r="O70" s="185">
        <v>12570841</v>
      </c>
      <c r="P70" s="186">
        <v>44</v>
      </c>
      <c r="Q70" s="391">
        <f>12565829.35+5012.09</f>
        <v>12570841.44</v>
      </c>
      <c r="R70" s="74" t="s">
        <v>243</v>
      </c>
    </row>
    <row r="71" spans="5:18" ht="13.5" customHeight="1" thickTop="1">
      <c r="E71" s="98"/>
      <c r="F71" s="98"/>
      <c r="G71" s="82"/>
      <c r="H71" s="217"/>
      <c r="I71" s="327"/>
      <c r="J71" s="491"/>
      <c r="K71" s="334"/>
      <c r="L71" s="104"/>
      <c r="M71" s="104"/>
      <c r="N71" s="104"/>
      <c r="O71" s="82"/>
      <c r="P71" s="217"/>
      <c r="Q71" s="391"/>
      <c r="R71" s="74"/>
    </row>
    <row r="72" spans="5:19" ht="24.75" customHeight="1">
      <c r="E72" s="358" t="s">
        <v>164</v>
      </c>
      <c r="F72" s="358"/>
      <c r="G72" s="358"/>
      <c r="H72" s="358"/>
      <c r="I72" s="358"/>
      <c r="J72" s="496"/>
      <c r="K72" s="358"/>
      <c r="L72" s="358"/>
      <c r="M72" s="358"/>
      <c r="N72" s="358"/>
      <c r="O72" s="358"/>
      <c r="P72" s="358"/>
      <c r="Q72" s="391">
        <f>12565829.35+1708468.73-1703456.64</f>
        <v>12570841.44</v>
      </c>
      <c r="R72" s="123"/>
      <c r="S72" s="124"/>
    </row>
    <row r="73" spans="5:19" ht="24.75" customHeight="1">
      <c r="E73" s="358" t="s">
        <v>311</v>
      </c>
      <c r="F73" s="358"/>
      <c r="G73" s="358"/>
      <c r="H73" s="358"/>
      <c r="I73" s="358"/>
      <c r="J73" s="496"/>
      <c r="K73" s="358"/>
      <c r="L73" s="358"/>
      <c r="M73" s="358"/>
      <c r="N73" s="358"/>
      <c r="O73" s="358"/>
      <c r="P73" s="358"/>
      <c r="Q73" s="319" t="s">
        <v>321</v>
      </c>
      <c r="R73" s="74"/>
      <c r="S73" s="152"/>
    </row>
    <row r="74" spans="5:17" ht="24.75" customHeight="1">
      <c r="E74" s="358" t="s">
        <v>310</v>
      </c>
      <c r="F74" s="359"/>
      <c r="G74" s="359"/>
      <c r="H74" s="359"/>
      <c r="I74" s="359"/>
      <c r="J74" s="497"/>
      <c r="K74" s="359"/>
      <c r="L74" s="359"/>
      <c r="M74" s="359"/>
      <c r="N74" s="359"/>
      <c r="O74" s="359"/>
      <c r="P74" s="359"/>
      <c r="Q74" s="319">
        <v>12570841.44</v>
      </c>
    </row>
    <row r="75" spans="13:17" ht="21" customHeight="1">
      <c r="M75" s="524" t="s">
        <v>309</v>
      </c>
      <c r="N75" s="570"/>
      <c r="O75" s="570"/>
      <c r="P75" s="570"/>
      <c r="Q75" s="395"/>
    </row>
    <row r="76" ht="21" customHeight="1">
      <c r="Q76" s="391"/>
    </row>
    <row r="77" ht="21" customHeight="1">
      <c r="Q77" s="400"/>
    </row>
    <row r="78" ht="21" customHeight="1">
      <c r="Q78" s="400"/>
    </row>
    <row r="79" ht="21" customHeight="1">
      <c r="Q79" s="401"/>
    </row>
    <row r="80" ht="21" customHeight="1">
      <c r="Q80" s="402"/>
    </row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</sheetData>
  <mergeCells count="57">
    <mergeCell ref="M75:P75"/>
    <mergeCell ref="E2:P2"/>
    <mergeCell ref="E3:P3"/>
    <mergeCell ref="E5:P5"/>
    <mergeCell ref="E7:H7"/>
    <mergeCell ref="L7:M7"/>
    <mergeCell ref="O7:P7"/>
    <mergeCell ref="O8:P8"/>
    <mergeCell ref="E9:F9"/>
    <mergeCell ref="G9:H9"/>
    <mergeCell ref="L9:M9"/>
    <mergeCell ref="O9:P9"/>
    <mergeCell ref="E8:F8"/>
    <mergeCell ref="G8:H8"/>
    <mergeCell ref="L8:M8"/>
    <mergeCell ref="L22:M22"/>
    <mergeCell ref="L23:M23"/>
    <mergeCell ref="L25:M25"/>
    <mergeCell ref="L26:M26"/>
    <mergeCell ref="L24:M24"/>
    <mergeCell ref="L27:M27"/>
    <mergeCell ref="L32:M32"/>
    <mergeCell ref="E39:H39"/>
    <mergeCell ref="L39:M39"/>
    <mergeCell ref="L29:M29"/>
    <mergeCell ref="O39:P39"/>
    <mergeCell ref="E40:F40"/>
    <mergeCell ref="G40:H40"/>
    <mergeCell ref="L40:M40"/>
    <mergeCell ref="O40:P40"/>
    <mergeCell ref="E41:F41"/>
    <mergeCell ref="G41:H41"/>
    <mergeCell ref="L41:M41"/>
    <mergeCell ref="O41:P41"/>
    <mergeCell ref="L43:M43"/>
    <mergeCell ref="L44:M44"/>
    <mergeCell ref="L45:M45"/>
    <mergeCell ref="L46:M46"/>
    <mergeCell ref="L47:M47"/>
    <mergeCell ref="L48:M48"/>
    <mergeCell ref="L49:M49"/>
    <mergeCell ref="L50:M50"/>
    <mergeCell ref="L62:M62"/>
    <mergeCell ref="L51:M51"/>
    <mergeCell ref="L52:M52"/>
    <mergeCell ref="L53:M53"/>
    <mergeCell ref="L55:M55"/>
    <mergeCell ref="R20:S20"/>
    <mergeCell ref="L69:N69"/>
    <mergeCell ref="L70:N70"/>
    <mergeCell ref="L64:M64"/>
    <mergeCell ref="L66:N66"/>
    <mergeCell ref="L67:N67"/>
    <mergeCell ref="L68:N68"/>
    <mergeCell ref="L56:M56"/>
    <mergeCell ref="L57:M57"/>
    <mergeCell ref="L61:M61"/>
  </mergeCells>
  <printOptions/>
  <pageMargins left="0.19" right="0.11" top="0.16" bottom="0.3" header="0.16" footer="0.2"/>
  <pageSetup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9">
      <selection activeCell="E39" sqref="E39"/>
    </sheetView>
  </sheetViews>
  <sheetFormatPr defaultColWidth="9.140625" defaultRowHeight="12.75"/>
  <cols>
    <col min="1" max="1" width="3.28125" style="0" customWidth="1"/>
    <col min="2" max="2" width="23.421875" style="0" customWidth="1"/>
    <col min="3" max="3" width="22.140625" style="0" customWidth="1"/>
    <col min="4" max="4" width="22.00390625" style="0" customWidth="1"/>
    <col min="5" max="5" width="20.421875" style="0" customWidth="1"/>
    <col min="6" max="6" width="11.28125" style="0" customWidth="1"/>
    <col min="7" max="7" width="16.8515625" style="94" customWidth="1"/>
    <col min="8" max="8" width="18.8515625" style="0" customWidth="1"/>
    <col min="11" max="11" width="17.00390625" style="0" customWidth="1"/>
  </cols>
  <sheetData>
    <row r="1" spans="2:7" ht="26.25">
      <c r="B1" s="129" t="s">
        <v>0</v>
      </c>
      <c r="C1" s="130"/>
      <c r="D1" s="131" t="s">
        <v>167</v>
      </c>
      <c r="F1" s="131"/>
      <c r="G1" s="314"/>
    </row>
    <row r="2" spans="1:7" ht="23.25">
      <c r="A2" s="132"/>
      <c r="B2" s="133"/>
      <c r="C2" s="130"/>
      <c r="D2" s="133"/>
      <c r="E2" s="133"/>
      <c r="F2" s="133"/>
      <c r="G2" s="315"/>
    </row>
    <row r="3" spans="1:7" ht="29.25">
      <c r="A3" s="134"/>
      <c r="B3" s="580" t="s">
        <v>168</v>
      </c>
      <c r="C3" s="581"/>
      <c r="D3" s="135" t="s">
        <v>169</v>
      </c>
      <c r="E3" s="134"/>
      <c r="F3" s="136"/>
      <c r="G3" s="314"/>
    </row>
    <row r="4" spans="2:7" ht="23.25">
      <c r="B4" s="582" t="s">
        <v>348</v>
      </c>
      <c r="C4" s="582"/>
      <c r="D4" s="582"/>
      <c r="E4" s="137">
        <v>10941644.48</v>
      </c>
      <c r="F4" s="138" t="s">
        <v>119</v>
      </c>
      <c r="G4" s="440" t="s">
        <v>313</v>
      </c>
    </row>
    <row r="5" spans="1:7" ht="23.25">
      <c r="A5" s="132"/>
      <c r="B5" s="139" t="s">
        <v>170</v>
      </c>
      <c r="C5" s="133"/>
      <c r="D5" s="130"/>
      <c r="E5" s="132"/>
      <c r="F5" s="132"/>
      <c r="G5" s="316"/>
    </row>
    <row r="6" spans="1:7" ht="23.25">
      <c r="A6" s="132"/>
      <c r="B6" s="140" t="s">
        <v>171</v>
      </c>
      <c r="C6" s="140" t="s">
        <v>172</v>
      </c>
      <c r="D6" s="141" t="s">
        <v>173</v>
      </c>
      <c r="E6" s="132"/>
      <c r="F6" s="133"/>
      <c r="G6" s="316"/>
    </row>
    <row r="7" spans="1:7" ht="23.25">
      <c r="A7" s="132"/>
      <c r="B7" s="142" t="s">
        <v>174</v>
      </c>
      <c r="C7" s="142" t="s">
        <v>175</v>
      </c>
      <c r="D7" s="143" t="s">
        <v>176</v>
      </c>
      <c r="E7" s="137" t="str">
        <f>+D7</f>
        <v>...........................</v>
      </c>
      <c r="F7" s="138" t="s">
        <v>119</v>
      </c>
      <c r="G7" s="316"/>
    </row>
    <row r="8" spans="1:7" ht="23.25">
      <c r="A8" s="132"/>
      <c r="B8" s="144" t="s">
        <v>177</v>
      </c>
      <c r="C8" s="145"/>
      <c r="D8" s="130"/>
      <c r="E8" s="132"/>
      <c r="F8" s="132"/>
      <c r="G8" s="316"/>
    </row>
    <row r="9" spans="1:7" ht="23.25">
      <c r="A9" s="132"/>
      <c r="B9" s="140" t="s">
        <v>178</v>
      </c>
      <c r="C9" s="140" t="s">
        <v>179</v>
      </c>
      <c r="D9" s="141" t="s">
        <v>173</v>
      </c>
      <c r="E9" s="132"/>
      <c r="F9" s="132"/>
      <c r="G9" s="316"/>
    </row>
    <row r="10" spans="1:7" ht="23.25" customHeight="1">
      <c r="A10" s="132"/>
      <c r="B10" s="403">
        <v>20199</v>
      </c>
      <c r="C10" s="404" t="s">
        <v>180</v>
      </c>
      <c r="D10" s="405">
        <v>1040</v>
      </c>
      <c r="E10" s="406">
        <v>1040</v>
      </c>
      <c r="F10" s="407" t="s">
        <v>119</v>
      </c>
      <c r="G10" s="316"/>
    </row>
    <row r="11" spans="1:7" ht="23.25" customHeight="1">
      <c r="A11" s="132"/>
      <c r="B11" s="403">
        <v>20199</v>
      </c>
      <c r="C11" s="404" t="s">
        <v>181</v>
      </c>
      <c r="D11" s="405">
        <v>350</v>
      </c>
      <c r="E11" s="406">
        <v>350</v>
      </c>
      <c r="F11" s="407" t="s">
        <v>119</v>
      </c>
      <c r="G11" s="316"/>
    </row>
    <row r="12" spans="1:7" ht="23.25" customHeight="1">
      <c r="A12" s="132"/>
      <c r="B12" s="403">
        <v>20199</v>
      </c>
      <c r="C12" s="404" t="s">
        <v>182</v>
      </c>
      <c r="D12" s="405">
        <v>350</v>
      </c>
      <c r="E12" s="406">
        <v>350</v>
      </c>
      <c r="F12" s="407" t="s">
        <v>119</v>
      </c>
      <c r="G12" s="316"/>
    </row>
    <row r="13" spans="1:7" ht="23.25" customHeight="1">
      <c r="A13" s="132"/>
      <c r="B13" s="142">
        <v>20345</v>
      </c>
      <c r="C13" s="146" t="s">
        <v>257</v>
      </c>
      <c r="D13" s="147">
        <v>900</v>
      </c>
      <c r="E13" s="143">
        <v>900</v>
      </c>
      <c r="F13" s="145" t="s">
        <v>119</v>
      </c>
      <c r="G13" s="316"/>
    </row>
    <row r="14" spans="1:7" ht="22.5" customHeight="1">
      <c r="A14" s="132"/>
      <c r="B14" s="142">
        <v>20476</v>
      </c>
      <c r="C14" s="145">
        <v>7347340</v>
      </c>
      <c r="D14" s="147">
        <v>2000</v>
      </c>
      <c r="E14" s="143">
        <f aca="true" t="shared" si="0" ref="E14:E26">D14</f>
        <v>2000</v>
      </c>
      <c r="F14" s="145" t="s">
        <v>119</v>
      </c>
      <c r="G14" s="316"/>
    </row>
    <row r="15" spans="1:7" ht="22.5" customHeight="1">
      <c r="A15" s="132"/>
      <c r="B15" s="142">
        <v>20478</v>
      </c>
      <c r="C15" s="145">
        <v>8501935</v>
      </c>
      <c r="D15" s="147">
        <v>2475</v>
      </c>
      <c r="E15" s="143">
        <f t="shared" si="0"/>
        <v>2475</v>
      </c>
      <c r="F15" s="145" t="s">
        <v>119</v>
      </c>
      <c r="G15" s="316"/>
    </row>
    <row r="16" spans="1:7" ht="22.5" customHeight="1">
      <c r="A16" s="132"/>
      <c r="B16" s="142">
        <v>20490</v>
      </c>
      <c r="C16" s="145">
        <v>8501942</v>
      </c>
      <c r="D16" s="147">
        <v>8130</v>
      </c>
      <c r="E16" s="143">
        <f t="shared" si="0"/>
        <v>8130</v>
      </c>
      <c r="F16" s="145" t="s">
        <v>119</v>
      </c>
      <c r="G16" s="316"/>
    </row>
    <row r="17" spans="1:7" ht="22.5" customHeight="1">
      <c r="A17" s="132"/>
      <c r="B17" s="142">
        <v>20490</v>
      </c>
      <c r="C17" s="145">
        <v>8501944</v>
      </c>
      <c r="D17" s="147">
        <v>30214.95</v>
      </c>
      <c r="E17" s="143">
        <f t="shared" si="0"/>
        <v>30214.95</v>
      </c>
      <c r="F17" s="145" t="s">
        <v>119</v>
      </c>
      <c r="G17" s="316"/>
    </row>
    <row r="18" spans="1:7" ht="22.5" customHeight="1">
      <c r="A18" s="132"/>
      <c r="B18" s="142">
        <v>20497</v>
      </c>
      <c r="C18" s="145">
        <v>8501947</v>
      </c>
      <c r="D18" s="147">
        <v>22335.25</v>
      </c>
      <c r="E18" s="143">
        <f t="shared" si="0"/>
        <v>22335.25</v>
      </c>
      <c r="F18" s="145" t="s">
        <v>119</v>
      </c>
      <c r="G18" s="316"/>
    </row>
    <row r="19" spans="1:7" ht="22.5" customHeight="1">
      <c r="A19" s="132"/>
      <c r="B19" s="142">
        <v>20497</v>
      </c>
      <c r="C19" s="145">
        <v>8501948</v>
      </c>
      <c r="D19" s="147">
        <v>24255</v>
      </c>
      <c r="E19" s="143">
        <f t="shared" si="0"/>
        <v>24255</v>
      </c>
      <c r="F19" s="145" t="s">
        <v>119</v>
      </c>
      <c r="G19" s="316"/>
    </row>
    <row r="20" spans="1:7" ht="22.5" customHeight="1">
      <c r="A20" s="132"/>
      <c r="B20" s="142">
        <v>20497</v>
      </c>
      <c r="C20" s="145">
        <v>8501949</v>
      </c>
      <c r="D20" s="147">
        <v>337</v>
      </c>
      <c r="E20" s="143">
        <f t="shared" si="0"/>
        <v>337</v>
      </c>
      <c r="F20" s="145" t="s">
        <v>119</v>
      </c>
      <c r="G20" s="316"/>
    </row>
    <row r="21" spans="1:7" ht="22.5" customHeight="1">
      <c r="A21" s="132"/>
      <c r="B21" s="142">
        <v>20497</v>
      </c>
      <c r="C21" s="145">
        <v>8501951</v>
      </c>
      <c r="D21" s="147">
        <v>8609</v>
      </c>
      <c r="E21" s="143">
        <f t="shared" si="0"/>
        <v>8609</v>
      </c>
      <c r="F21" s="145" t="s">
        <v>119</v>
      </c>
      <c r="G21" s="316"/>
    </row>
    <row r="22" spans="1:7" ht="22.5" customHeight="1">
      <c r="A22" s="132"/>
      <c r="B22" s="142">
        <v>20497</v>
      </c>
      <c r="C22" s="145">
        <v>8501952</v>
      </c>
      <c r="D22" s="147">
        <v>570</v>
      </c>
      <c r="E22" s="143">
        <f t="shared" si="0"/>
        <v>570</v>
      </c>
      <c r="F22" s="145" t="s">
        <v>119</v>
      </c>
      <c r="G22" s="316"/>
    </row>
    <row r="23" spans="1:7" ht="22.5" customHeight="1">
      <c r="A23" s="132"/>
      <c r="B23" s="142">
        <v>20497</v>
      </c>
      <c r="C23" s="145">
        <v>8501953</v>
      </c>
      <c r="D23" s="147">
        <v>570</v>
      </c>
      <c r="E23" s="143">
        <f t="shared" si="0"/>
        <v>570</v>
      </c>
      <c r="F23" s="145" t="s">
        <v>119</v>
      </c>
      <c r="G23" s="316"/>
    </row>
    <row r="24" spans="1:7" ht="22.5" customHeight="1">
      <c r="A24" s="132"/>
      <c r="B24" s="142">
        <v>20497</v>
      </c>
      <c r="C24" s="145">
        <v>8501954</v>
      </c>
      <c r="D24" s="147">
        <v>570</v>
      </c>
      <c r="E24" s="143">
        <f t="shared" si="0"/>
        <v>570</v>
      </c>
      <c r="F24" s="145" t="s">
        <v>119</v>
      </c>
      <c r="G24" s="316"/>
    </row>
    <row r="25" spans="1:7" ht="22.5" customHeight="1">
      <c r="A25" s="132"/>
      <c r="B25" s="142">
        <v>20497</v>
      </c>
      <c r="C25" s="145">
        <v>8501955</v>
      </c>
      <c r="D25" s="147">
        <v>570</v>
      </c>
      <c r="E25" s="143">
        <f t="shared" si="0"/>
        <v>570</v>
      </c>
      <c r="F25" s="145" t="s">
        <v>119</v>
      </c>
      <c r="G25" s="316"/>
    </row>
    <row r="26" spans="1:7" ht="22.5" customHeight="1">
      <c r="A26" s="132"/>
      <c r="B26" s="142">
        <v>20497</v>
      </c>
      <c r="C26" s="145">
        <v>8501956</v>
      </c>
      <c r="D26" s="147">
        <v>51890.47</v>
      </c>
      <c r="E26" s="143">
        <f t="shared" si="0"/>
        <v>51890.47</v>
      </c>
      <c r="F26" s="145" t="s">
        <v>119</v>
      </c>
      <c r="G26" s="316"/>
    </row>
    <row r="27" spans="1:7" ht="24" customHeight="1" thickBot="1">
      <c r="A27" s="132"/>
      <c r="B27" s="142"/>
      <c r="C27" s="145"/>
      <c r="D27" s="320"/>
      <c r="E27" s="322">
        <f>SUM(E10:E26)</f>
        <v>155166.66999999998</v>
      </c>
      <c r="F27" s="321" t="s">
        <v>119</v>
      </c>
      <c r="G27" s="316"/>
    </row>
    <row r="28" spans="1:7" ht="24" customHeight="1" thickTop="1">
      <c r="A28" s="132"/>
      <c r="B28" s="142"/>
      <c r="C28" s="145"/>
      <c r="D28" s="442"/>
      <c r="E28" s="443"/>
      <c r="F28" s="444"/>
      <c r="G28" s="316"/>
    </row>
    <row r="29" spans="1:7" ht="24" customHeight="1">
      <c r="A29" s="132"/>
      <c r="B29" s="142"/>
      <c r="C29" s="145"/>
      <c r="D29" s="442"/>
      <c r="E29" s="443"/>
      <c r="F29" s="444"/>
      <c r="G29" s="316"/>
    </row>
    <row r="30" spans="1:8" ht="23.25">
      <c r="A30" s="132"/>
      <c r="B30" s="139" t="s">
        <v>183</v>
      </c>
      <c r="C30" s="133"/>
      <c r="D30" s="130"/>
      <c r="E30" s="148"/>
      <c r="F30" s="143"/>
      <c r="G30" s="316"/>
      <c r="H30" s="318"/>
    </row>
    <row r="31" spans="1:7" ht="23.25">
      <c r="A31" s="132"/>
      <c r="B31" s="139" t="s">
        <v>66</v>
      </c>
      <c r="C31" s="133"/>
      <c r="D31" s="130"/>
      <c r="E31" s="132"/>
      <c r="F31" s="132"/>
      <c r="G31" s="316"/>
    </row>
    <row r="32" spans="1:8" ht="23.25">
      <c r="A32" s="132"/>
      <c r="B32" s="145" t="s">
        <v>184</v>
      </c>
      <c r="C32" s="145" t="s">
        <v>184</v>
      </c>
      <c r="D32" s="149" t="s">
        <v>184</v>
      </c>
      <c r="E32" s="138" t="s">
        <v>184</v>
      </c>
      <c r="F32" s="138" t="s">
        <v>119</v>
      </c>
      <c r="G32" s="317" t="s">
        <v>314</v>
      </c>
      <c r="H32" s="154"/>
    </row>
    <row r="33" spans="1:8" ht="23.25">
      <c r="A33" s="150"/>
      <c r="B33" s="579" t="s">
        <v>349</v>
      </c>
      <c r="C33" s="579"/>
      <c r="D33" s="583"/>
      <c r="E33" s="137">
        <f>E4-E27</f>
        <v>10786477.81</v>
      </c>
      <c r="F33" s="138" t="s">
        <v>119</v>
      </c>
      <c r="G33" s="317" t="s">
        <v>315</v>
      </c>
      <c r="H33" s="441"/>
    </row>
    <row r="34" spans="1:7" ht="23.25">
      <c r="A34" s="582" t="s">
        <v>185</v>
      </c>
      <c r="B34" s="582"/>
      <c r="C34" s="582"/>
      <c r="D34" s="151" t="s">
        <v>316</v>
      </c>
      <c r="E34" s="151"/>
      <c r="F34" s="151"/>
      <c r="G34" s="316">
        <v>11547617.57</v>
      </c>
    </row>
    <row r="35" spans="1:8" ht="23.25">
      <c r="A35" s="577" t="s">
        <v>350</v>
      </c>
      <c r="B35" s="577"/>
      <c r="C35" s="577"/>
      <c r="D35" s="577" t="s">
        <v>351</v>
      </c>
      <c r="E35" s="577"/>
      <c r="F35" s="577"/>
      <c r="G35" s="316"/>
      <c r="H35" s="318"/>
    </row>
    <row r="36" spans="1:7" ht="23.25">
      <c r="A36" s="578" t="s">
        <v>252</v>
      </c>
      <c r="B36" s="578"/>
      <c r="C36" s="578"/>
      <c r="D36" s="579" t="s">
        <v>352</v>
      </c>
      <c r="E36" s="579"/>
      <c r="F36" s="579"/>
      <c r="G36" s="316"/>
    </row>
  </sheetData>
  <mergeCells count="8">
    <mergeCell ref="B3:C3"/>
    <mergeCell ref="B4:D4"/>
    <mergeCell ref="B33:D33"/>
    <mergeCell ref="A34:C34"/>
    <mergeCell ref="A35:C35"/>
    <mergeCell ref="D35:F35"/>
    <mergeCell ref="A36:C36"/>
    <mergeCell ref="D36:F36"/>
  </mergeCells>
  <printOptions/>
  <pageMargins left="0.17" right="0.11" top="0.16" bottom="0.15" header="0.16" footer="0.1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4">
      <selection activeCell="E45" sqref="E45"/>
    </sheetView>
  </sheetViews>
  <sheetFormatPr defaultColWidth="9.140625" defaultRowHeight="24.75" customHeight="1"/>
  <cols>
    <col min="1" max="1" width="5.57421875" style="1" customWidth="1"/>
    <col min="2" max="2" width="12.140625" style="1" customWidth="1"/>
    <col min="3" max="3" width="6.140625" style="1" customWidth="1"/>
    <col min="4" max="4" width="31.8515625" style="1" customWidth="1"/>
    <col min="5" max="5" width="8.7109375" style="2" customWidth="1"/>
    <col min="6" max="6" width="9.8515625" style="4" customWidth="1"/>
    <col min="7" max="7" width="4.8515625" style="4" customWidth="1"/>
    <col min="8" max="8" width="9.57421875" style="4" customWidth="1"/>
    <col min="9" max="9" width="5.28125" style="4" customWidth="1"/>
    <col min="10" max="16384" width="9.140625" style="1" customWidth="1"/>
  </cols>
  <sheetData>
    <row r="1" spans="1:9" ht="24.75" customHeight="1">
      <c r="A1" s="336" t="s">
        <v>0</v>
      </c>
      <c r="B1" s="336"/>
      <c r="C1" s="336"/>
      <c r="D1" s="3"/>
      <c r="F1" s="513" t="s">
        <v>325</v>
      </c>
      <c r="G1" s="513"/>
      <c r="H1" s="513"/>
      <c r="I1" s="513"/>
    </row>
    <row r="2" spans="5:9" ht="24.75" customHeight="1">
      <c r="E2" s="228"/>
      <c r="F2" s="516" t="s">
        <v>326</v>
      </c>
      <c r="G2" s="516"/>
      <c r="H2" s="516"/>
      <c r="I2" s="516"/>
    </row>
    <row r="3" spans="1:9" ht="24.75" customHeight="1">
      <c r="A3" s="523" t="s">
        <v>36</v>
      </c>
      <c r="B3" s="523"/>
      <c r="C3" s="523"/>
      <c r="D3" s="523"/>
      <c r="E3" s="523"/>
      <c r="F3" s="523"/>
      <c r="G3" s="523"/>
      <c r="H3" s="523"/>
      <c r="I3" s="523"/>
    </row>
    <row r="4" spans="1:6" ht="24.75" customHeight="1">
      <c r="A4" s="524" t="s">
        <v>2</v>
      </c>
      <c r="B4" s="524"/>
      <c r="C4" s="3"/>
      <c r="D4" s="2"/>
      <c r="F4" s="5"/>
    </row>
    <row r="5" spans="1:9" ht="24.75" customHeight="1">
      <c r="A5" s="525" t="s">
        <v>6</v>
      </c>
      <c r="B5" s="526"/>
      <c r="C5" s="526"/>
      <c r="D5" s="526"/>
      <c r="E5" s="19" t="s">
        <v>5</v>
      </c>
      <c r="F5" s="527" t="s">
        <v>3</v>
      </c>
      <c r="G5" s="527"/>
      <c r="H5" s="527" t="s">
        <v>4</v>
      </c>
      <c r="I5" s="528"/>
    </row>
    <row r="6" spans="1:9" ht="24.75" customHeight="1">
      <c r="A6" s="7"/>
      <c r="B6" s="7"/>
      <c r="C6" s="7"/>
      <c r="D6" s="20"/>
      <c r="E6" s="24"/>
      <c r="F6" s="25"/>
      <c r="G6" s="25"/>
      <c r="H6" s="26"/>
      <c r="I6" s="30"/>
    </row>
    <row r="7" spans="1:9" ht="24.75" customHeight="1">
      <c r="A7" s="21" t="s">
        <v>38</v>
      </c>
      <c r="B7" s="14"/>
      <c r="C7" s="14"/>
      <c r="D7" s="22"/>
      <c r="E7" s="49" t="s">
        <v>312</v>
      </c>
      <c r="F7" s="28">
        <v>337281</v>
      </c>
      <c r="G7" s="40">
        <v>55</v>
      </c>
      <c r="H7" s="28"/>
      <c r="I7" s="31"/>
    </row>
    <row r="8" spans="1:9" ht="24.75" customHeight="1">
      <c r="A8" s="14"/>
      <c r="B8" s="14" t="s">
        <v>11</v>
      </c>
      <c r="C8" s="14"/>
      <c r="D8" s="22"/>
      <c r="E8" s="49"/>
      <c r="F8" s="28"/>
      <c r="G8" s="28"/>
      <c r="H8" s="28"/>
      <c r="I8" s="31"/>
    </row>
    <row r="9" spans="1:9" ht="24.75" customHeight="1">
      <c r="A9" s="14"/>
      <c r="B9" s="14"/>
      <c r="C9" s="14"/>
      <c r="D9" s="22"/>
      <c r="E9" s="27"/>
      <c r="F9" s="28"/>
      <c r="G9" s="28"/>
      <c r="H9" s="28"/>
      <c r="I9" s="31"/>
    </row>
    <row r="10" spans="1:9" ht="24.75" customHeight="1">
      <c r="A10" s="14"/>
      <c r="B10" s="14"/>
      <c r="C10" s="21" t="s">
        <v>37</v>
      </c>
      <c r="D10" s="22"/>
      <c r="E10" s="49" t="s">
        <v>312</v>
      </c>
      <c r="F10" s="28"/>
      <c r="G10" s="28"/>
      <c r="H10" s="28">
        <v>337281</v>
      </c>
      <c r="I10" s="31">
        <v>55</v>
      </c>
    </row>
    <row r="11" spans="1:9" ht="24.75" customHeight="1">
      <c r="A11" s="14"/>
      <c r="B11" s="14"/>
      <c r="C11" s="14"/>
      <c r="D11" s="22" t="s">
        <v>27</v>
      </c>
      <c r="E11" s="27"/>
      <c r="F11" s="28"/>
      <c r="G11" s="28"/>
      <c r="H11" s="28"/>
      <c r="I11" s="31"/>
    </row>
    <row r="12" spans="1:9" ht="24.75" customHeight="1">
      <c r="A12" s="14"/>
      <c r="B12" s="14"/>
      <c r="C12" s="14"/>
      <c r="D12" s="22"/>
      <c r="E12" s="27"/>
      <c r="F12" s="28"/>
      <c r="G12" s="28"/>
      <c r="H12" s="28"/>
      <c r="I12" s="31"/>
    </row>
    <row r="13" spans="1:9" ht="24.75" customHeight="1">
      <c r="A13" s="14"/>
      <c r="B13" s="14"/>
      <c r="C13" s="14"/>
      <c r="D13" s="22"/>
      <c r="E13" s="27"/>
      <c r="F13" s="28"/>
      <c r="G13" s="28"/>
      <c r="H13" s="28"/>
      <c r="I13" s="41"/>
    </row>
    <row r="14" spans="1:9" ht="24.75" customHeight="1">
      <c r="A14" s="14"/>
      <c r="B14" s="14"/>
      <c r="C14" s="14"/>
      <c r="D14" s="22"/>
      <c r="E14" s="27"/>
      <c r="F14" s="28"/>
      <c r="G14" s="28"/>
      <c r="H14" s="28"/>
      <c r="I14" s="41"/>
    </row>
    <row r="15" spans="1:9" ht="24.75" customHeight="1">
      <c r="A15" s="14"/>
      <c r="B15" s="14"/>
      <c r="C15" s="14"/>
      <c r="D15" s="22"/>
      <c r="E15" s="27"/>
      <c r="F15" s="28"/>
      <c r="G15" s="28"/>
      <c r="H15" s="28"/>
      <c r="I15" s="45"/>
    </row>
    <row r="16" spans="1:9" ht="24.75" customHeight="1">
      <c r="A16" s="14"/>
      <c r="B16" s="14"/>
      <c r="C16" s="14"/>
      <c r="D16" s="22"/>
      <c r="E16" s="46"/>
      <c r="F16" s="46"/>
      <c r="G16" s="46"/>
      <c r="H16" s="46"/>
      <c r="I16" s="2"/>
    </row>
    <row r="17" spans="1:9" ht="24.75" customHeight="1">
      <c r="A17" s="14"/>
      <c r="B17" s="14"/>
      <c r="C17" s="14"/>
      <c r="D17" s="22"/>
      <c r="E17" s="46"/>
      <c r="F17" s="46"/>
      <c r="G17" s="46"/>
      <c r="H17" s="46"/>
      <c r="I17" s="2"/>
    </row>
    <row r="18" spans="1:9" ht="24.75" customHeight="1">
      <c r="A18" s="14"/>
      <c r="B18" s="14"/>
      <c r="C18" s="14"/>
      <c r="D18" s="22"/>
      <c r="E18" s="46"/>
      <c r="F18" s="46"/>
      <c r="G18" s="46"/>
      <c r="H18" s="28"/>
      <c r="I18" s="2"/>
    </row>
    <row r="19" spans="1:9" ht="24.75" customHeight="1">
      <c r="A19" s="14"/>
      <c r="B19" s="14"/>
      <c r="C19" s="14"/>
      <c r="D19" s="22"/>
      <c r="E19" s="46"/>
      <c r="F19" s="46"/>
      <c r="G19" s="46"/>
      <c r="H19" s="28"/>
      <c r="I19" s="2"/>
    </row>
    <row r="20" spans="1:9" ht="24.75" customHeight="1">
      <c r="A20" s="14"/>
      <c r="B20" s="14"/>
      <c r="C20" s="14"/>
      <c r="D20" s="22"/>
      <c r="E20" s="46"/>
      <c r="F20" s="46"/>
      <c r="G20" s="46"/>
      <c r="H20" s="28"/>
      <c r="I20" s="2"/>
    </row>
    <row r="21" spans="1:9" ht="24.75" customHeight="1">
      <c r="A21" s="14"/>
      <c r="B21" s="14"/>
      <c r="C21" s="14"/>
      <c r="D21" s="22"/>
      <c r="E21" s="46"/>
      <c r="F21" s="46"/>
      <c r="G21" s="46"/>
      <c r="H21" s="28"/>
      <c r="I21" s="2"/>
    </row>
    <row r="22" spans="1:9" ht="24.75" customHeight="1">
      <c r="A22" s="14"/>
      <c r="B22" s="14"/>
      <c r="C22" s="14"/>
      <c r="D22" s="22"/>
      <c r="E22" s="46"/>
      <c r="F22" s="46"/>
      <c r="G22" s="46"/>
      <c r="H22" s="46"/>
      <c r="I22" s="1"/>
    </row>
    <row r="23" spans="1:9" ht="24.75" customHeight="1">
      <c r="A23" s="14"/>
      <c r="B23" s="14"/>
      <c r="C23" s="14"/>
      <c r="D23" s="22"/>
      <c r="E23" s="27"/>
      <c r="F23" s="28"/>
      <c r="G23" s="28"/>
      <c r="H23" s="28"/>
      <c r="I23" s="32"/>
    </row>
    <row r="24" spans="1:9" ht="24.75" customHeight="1">
      <c r="A24" s="14"/>
      <c r="B24" s="14"/>
      <c r="C24" s="14"/>
      <c r="D24" s="22"/>
      <c r="E24" s="27"/>
      <c r="F24" s="28"/>
      <c r="G24" s="28"/>
      <c r="H24" s="28"/>
      <c r="I24" s="32"/>
    </row>
    <row r="25" spans="1:9" ht="24.75" customHeight="1">
      <c r="A25" s="14"/>
      <c r="B25" s="14"/>
      <c r="C25" s="14"/>
      <c r="D25" s="22"/>
      <c r="E25" s="27"/>
      <c r="F25" s="28"/>
      <c r="G25" s="28"/>
      <c r="H25" s="28"/>
      <c r="I25" s="31"/>
    </row>
    <row r="26" spans="1:9" ht="24.75" customHeight="1">
      <c r="A26" s="14"/>
      <c r="B26" s="14"/>
      <c r="C26" s="14"/>
      <c r="D26" s="22"/>
      <c r="E26" s="27"/>
      <c r="F26" s="28"/>
      <c r="G26" s="28"/>
      <c r="H26" s="28"/>
      <c r="I26" s="31"/>
    </row>
    <row r="27" spans="1:9" ht="24.75" customHeight="1">
      <c r="A27" s="10"/>
      <c r="B27" s="10"/>
      <c r="C27" s="10"/>
      <c r="D27" s="23"/>
      <c r="E27" s="33"/>
      <c r="F27" s="35">
        <f>SUM(F7:F26)</f>
        <v>337281</v>
      </c>
      <c r="G27" s="39">
        <f>SUM(G7:G26)</f>
        <v>55</v>
      </c>
      <c r="H27" s="34">
        <f>SUM(H10:H26)</f>
        <v>337281</v>
      </c>
      <c r="I27" s="44">
        <f>SUM(I10:I26)</f>
        <v>55</v>
      </c>
    </row>
    <row r="28" spans="1:9" ht="24.75" customHeight="1">
      <c r="A28" s="38" t="s">
        <v>29</v>
      </c>
      <c r="B28" s="37"/>
      <c r="C28" s="6"/>
      <c r="D28" s="6"/>
      <c r="E28" s="7"/>
      <c r="F28" s="15"/>
      <c r="G28" s="15"/>
      <c r="H28" s="8"/>
      <c r="I28" s="8"/>
    </row>
    <row r="29" spans="1:9" ht="24.75" customHeight="1">
      <c r="A29" s="517" t="s">
        <v>39</v>
      </c>
      <c r="B29" s="517"/>
      <c r="C29" s="517"/>
      <c r="D29" s="517"/>
      <c r="E29" s="517"/>
      <c r="F29" s="517"/>
      <c r="G29" s="517"/>
      <c r="H29" s="517"/>
      <c r="I29" s="517"/>
    </row>
    <row r="30" spans="1:9" ht="24.75" customHeight="1">
      <c r="A30" s="517" t="s">
        <v>327</v>
      </c>
      <c r="B30" s="517"/>
      <c r="C30" s="517"/>
      <c r="D30" s="517"/>
      <c r="E30" s="517"/>
      <c r="F30" s="517"/>
      <c r="G30" s="517"/>
      <c r="H30" s="517"/>
      <c r="I30" s="517"/>
    </row>
    <row r="31" spans="1:9" ht="24.75" customHeight="1">
      <c r="A31" s="519"/>
      <c r="B31" s="520"/>
      <c r="C31" s="520"/>
      <c r="D31" s="521"/>
      <c r="E31" s="521"/>
      <c r="F31" s="521"/>
      <c r="G31" s="521"/>
      <c r="H31" s="521"/>
      <c r="I31" s="522"/>
    </row>
    <row r="32" spans="1:9" ht="24.75" customHeight="1">
      <c r="A32" s="13"/>
      <c r="B32" s="14"/>
      <c r="C32" s="14"/>
      <c r="D32" s="14"/>
      <c r="E32" s="9"/>
      <c r="F32" s="15"/>
      <c r="G32" s="15"/>
      <c r="H32" s="15"/>
      <c r="I32" s="16"/>
    </row>
    <row r="33" spans="1:9" ht="24.75" customHeight="1">
      <c r="A33" s="17"/>
      <c r="B33" s="10"/>
      <c r="C33" s="10"/>
      <c r="D33" s="10"/>
      <c r="E33" s="11"/>
      <c r="F33" s="12"/>
      <c r="G33" s="12"/>
      <c r="H33" s="12"/>
      <c r="I33" s="18"/>
    </row>
  </sheetData>
  <mergeCells count="10">
    <mergeCell ref="F1:I1"/>
    <mergeCell ref="F2:I2"/>
    <mergeCell ref="A29:I29"/>
    <mergeCell ref="A31:I31"/>
    <mergeCell ref="A30:I30"/>
    <mergeCell ref="A3:I3"/>
    <mergeCell ref="A4:B4"/>
    <mergeCell ref="A5:D5"/>
    <mergeCell ref="F5:G5"/>
    <mergeCell ref="H5:I5"/>
  </mergeCells>
  <printOptions/>
  <pageMargins left="0.59" right="0.11" top="0.16" bottom="0.15" header="0.16" footer="0.1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35"/>
  <sheetViews>
    <sheetView workbookViewId="0" topLeftCell="A4">
      <selection activeCell="D38" sqref="D38"/>
    </sheetView>
  </sheetViews>
  <sheetFormatPr defaultColWidth="9.140625" defaultRowHeight="24.75" customHeight="1"/>
  <cols>
    <col min="1" max="1" width="5.57421875" style="1" customWidth="1"/>
    <col min="2" max="2" width="10.140625" style="1" customWidth="1"/>
    <col min="3" max="3" width="6.00390625" style="1" customWidth="1"/>
    <col min="4" max="4" width="39.421875" style="1" customWidth="1"/>
    <col min="5" max="5" width="8.7109375" style="2" customWidth="1"/>
    <col min="6" max="6" width="10.421875" style="4" customWidth="1"/>
    <col min="7" max="7" width="4.57421875" style="222" customWidth="1"/>
    <col min="8" max="8" width="12.57421875" style="4" customWidth="1"/>
    <col min="9" max="9" width="4.8515625" style="222" customWidth="1"/>
    <col min="10" max="10" width="9.140625" style="1" customWidth="1"/>
    <col min="11" max="11" width="12.00390625" style="1" customWidth="1"/>
    <col min="12" max="12" width="10.28125" style="66" bestFit="1" customWidth="1"/>
    <col min="13" max="13" width="10.421875" style="66" customWidth="1"/>
    <col min="14" max="14" width="12.57421875" style="66" customWidth="1"/>
    <col min="15" max="15" width="13.421875" style="1" customWidth="1"/>
    <col min="16" max="16384" width="9.140625" style="1" customWidth="1"/>
  </cols>
  <sheetData>
    <row r="1" spans="1:9" ht="24.75" customHeight="1">
      <c r="A1" s="170" t="s">
        <v>0</v>
      </c>
      <c r="B1" s="170"/>
      <c r="C1" s="170"/>
      <c r="F1" s="507" t="s">
        <v>328</v>
      </c>
      <c r="G1" s="507"/>
      <c r="H1" s="507"/>
      <c r="I1" s="507"/>
    </row>
    <row r="2" spans="5:9" ht="24.75" customHeight="1">
      <c r="E2" s="228"/>
      <c r="F2" s="507" t="s">
        <v>323</v>
      </c>
      <c r="G2" s="507"/>
      <c r="H2" s="507"/>
      <c r="I2" s="507"/>
    </row>
    <row r="3" spans="1:9" ht="24.7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</row>
    <row r="4" spans="1:6" ht="24.75" customHeight="1">
      <c r="A4" s="524" t="s">
        <v>2</v>
      </c>
      <c r="B4" s="524"/>
      <c r="C4" s="3"/>
      <c r="D4" s="2"/>
      <c r="F4" s="5"/>
    </row>
    <row r="5" spans="1:9" ht="24.75" customHeight="1">
      <c r="A5" s="525" t="s">
        <v>6</v>
      </c>
      <c r="B5" s="526"/>
      <c r="C5" s="526"/>
      <c r="D5" s="526"/>
      <c r="E5" s="19" t="s">
        <v>5</v>
      </c>
      <c r="F5" s="527" t="s">
        <v>3</v>
      </c>
      <c r="G5" s="527"/>
      <c r="H5" s="527" t="s">
        <v>4</v>
      </c>
      <c r="I5" s="528"/>
    </row>
    <row r="6" spans="1:9" ht="24.75" customHeight="1">
      <c r="A6" s="7"/>
      <c r="B6" s="7"/>
      <c r="C6" s="7"/>
      <c r="D6" s="20"/>
      <c r="E6" s="70"/>
      <c r="F6" s="25"/>
      <c r="G6" s="205"/>
      <c r="H6" s="26"/>
      <c r="I6" s="225"/>
    </row>
    <row r="7" spans="1:9" ht="24.75" customHeight="1">
      <c r="A7" s="21" t="s">
        <v>16</v>
      </c>
      <c r="B7" s="14"/>
      <c r="C7" s="14"/>
      <c r="D7" s="22"/>
      <c r="E7" s="71"/>
      <c r="F7" s="28"/>
      <c r="G7" s="208"/>
      <c r="H7" s="28"/>
      <c r="I7" s="204"/>
    </row>
    <row r="8" spans="1:9" ht="24.75" customHeight="1">
      <c r="A8" s="14"/>
      <c r="B8" s="14" t="s">
        <v>7</v>
      </c>
      <c r="C8" s="14"/>
      <c r="D8" s="22"/>
      <c r="E8" s="71">
        <v>110201</v>
      </c>
      <c r="F8" s="28">
        <v>36013</v>
      </c>
      <c r="G8" s="208">
        <v>89</v>
      </c>
      <c r="H8" s="28"/>
      <c r="I8" s="204"/>
    </row>
    <row r="9" spans="1:9" ht="24.75" customHeight="1">
      <c r="A9" s="14"/>
      <c r="B9" s="14" t="s">
        <v>10</v>
      </c>
      <c r="C9" s="14"/>
      <c r="D9" s="22"/>
      <c r="E9" s="71"/>
      <c r="F9" s="28"/>
      <c r="G9" s="208"/>
      <c r="H9" s="28"/>
      <c r="I9" s="204"/>
    </row>
    <row r="10" spans="1:9" ht="24.75" customHeight="1">
      <c r="A10" s="14"/>
      <c r="B10" s="14" t="s">
        <v>11</v>
      </c>
      <c r="C10" s="14"/>
      <c r="D10" s="22"/>
      <c r="E10" s="71">
        <v>110203</v>
      </c>
      <c r="F10" s="28">
        <v>1662536</v>
      </c>
      <c r="G10" s="208">
        <v>41</v>
      </c>
      <c r="H10" s="28"/>
      <c r="I10" s="204"/>
    </row>
    <row r="11" spans="1:9" ht="24.75" customHeight="1">
      <c r="A11" s="14"/>
      <c r="B11" s="14" t="s">
        <v>8</v>
      </c>
      <c r="C11" s="14"/>
      <c r="D11" s="22"/>
      <c r="E11" s="71"/>
      <c r="F11" s="28"/>
      <c r="G11" s="208"/>
      <c r="H11" s="28"/>
      <c r="I11" s="204"/>
    </row>
    <row r="12" spans="1:9" ht="24.75" customHeight="1">
      <c r="A12" s="14"/>
      <c r="B12" s="14" t="s">
        <v>9</v>
      </c>
      <c r="C12" s="14"/>
      <c r="D12" s="22"/>
      <c r="E12" s="71">
        <v>110201</v>
      </c>
      <c r="F12" s="28"/>
      <c r="G12" s="208"/>
      <c r="H12" s="28"/>
      <c r="I12" s="204"/>
    </row>
    <row r="13" spans="1:9" ht="24.75" customHeight="1">
      <c r="A13" s="14"/>
      <c r="B13" s="14"/>
      <c r="C13" s="14"/>
      <c r="D13" s="22"/>
      <c r="E13" s="71"/>
      <c r="F13" s="28"/>
      <c r="G13" s="208"/>
      <c r="H13" s="28"/>
      <c r="I13" s="204"/>
    </row>
    <row r="14" spans="1:9" ht="24.75" customHeight="1">
      <c r="A14" s="14"/>
      <c r="B14" s="14"/>
      <c r="C14" s="14"/>
      <c r="D14" s="22"/>
      <c r="E14" s="71"/>
      <c r="F14" s="28"/>
      <c r="G14" s="208"/>
      <c r="H14" s="28"/>
      <c r="I14" s="204"/>
    </row>
    <row r="15" spans="1:9" ht="24.75" customHeight="1">
      <c r="A15" s="14"/>
      <c r="B15" s="14"/>
      <c r="C15" s="21" t="s">
        <v>15</v>
      </c>
      <c r="D15" s="22"/>
      <c r="E15" s="71">
        <v>400000</v>
      </c>
      <c r="F15" s="28"/>
      <c r="G15" s="208"/>
      <c r="H15" s="28">
        <v>1691902</v>
      </c>
      <c r="I15" s="204">
        <v>13</v>
      </c>
    </row>
    <row r="16" spans="1:15" ht="24.75" customHeight="1">
      <c r="A16" s="14"/>
      <c r="B16" s="14"/>
      <c r="C16" s="14"/>
      <c r="D16" s="22" t="s">
        <v>12</v>
      </c>
      <c r="E16" s="71">
        <v>230105</v>
      </c>
      <c r="F16" s="28"/>
      <c r="G16" s="208"/>
      <c r="H16" s="68">
        <v>90</v>
      </c>
      <c r="I16" s="204">
        <v>74</v>
      </c>
      <c r="O16" s="236"/>
    </row>
    <row r="17" spans="1:9" ht="24.75" customHeight="1">
      <c r="A17" s="14"/>
      <c r="B17" s="14"/>
      <c r="C17" s="14"/>
      <c r="D17" s="22" t="s">
        <v>13</v>
      </c>
      <c r="E17" s="71">
        <v>230106</v>
      </c>
      <c r="F17" s="28"/>
      <c r="G17" s="208"/>
      <c r="H17" s="68">
        <v>108</v>
      </c>
      <c r="I17" s="204">
        <v>89</v>
      </c>
    </row>
    <row r="18" spans="1:9" ht="24.75" customHeight="1">
      <c r="A18" s="14"/>
      <c r="B18" s="14"/>
      <c r="C18" s="14"/>
      <c r="D18" s="22" t="s">
        <v>260</v>
      </c>
      <c r="E18" s="71">
        <v>110602</v>
      </c>
      <c r="F18" s="28"/>
      <c r="G18" s="208"/>
      <c r="H18" s="68">
        <v>48</v>
      </c>
      <c r="I18" s="204">
        <v>54</v>
      </c>
    </row>
    <row r="19" spans="1:9" ht="24.75" customHeight="1">
      <c r="A19" s="14"/>
      <c r="B19" s="14"/>
      <c r="C19" s="14"/>
      <c r="D19" s="22" t="s">
        <v>293</v>
      </c>
      <c r="E19" s="71">
        <v>110605</v>
      </c>
      <c r="F19" s="28"/>
      <c r="G19" s="208"/>
      <c r="H19" s="68"/>
      <c r="I19" s="223"/>
    </row>
    <row r="20" spans="1:8" ht="24.75" customHeight="1">
      <c r="A20" s="14"/>
      <c r="B20" s="14"/>
      <c r="C20" s="14"/>
      <c r="D20" s="22" t="s">
        <v>62</v>
      </c>
      <c r="E20" s="71">
        <v>230199</v>
      </c>
      <c r="F20" s="28"/>
      <c r="G20" s="208"/>
      <c r="H20" s="28"/>
    </row>
    <row r="21" spans="1:8" ht="24.75" customHeight="1">
      <c r="A21" s="14"/>
      <c r="B21" s="14"/>
      <c r="C21" s="14"/>
      <c r="D21" s="22" t="s">
        <v>258</v>
      </c>
      <c r="E21" s="71">
        <v>300000</v>
      </c>
      <c r="F21" s="28"/>
      <c r="G21" s="208"/>
      <c r="H21" s="68"/>
    </row>
    <row r="22" spans="1:9" ht="24.75" customHeight="1">
      <c r="A22" s="14"/>
      <c r="B22" s="14"/>
      <c r="C22" s="14"/>
      <c r="D22" s="22" t="s">
        <v>14</v>
      </c>
      <c r="E22" s="71">
        <v>441002</v>
      </c>
      <c r="F22" s="28"/>
      <c r="G22" s="208"/>
      <c r="H22" s="68"/>
      <c r="I22" s="223"/>
    </row>
    <row r="23" spans="1:9" ht="24.75" customHeight="1">
      <c r="A23" s="14"/>
      <c r="B23" s="14"/>
      <c r="C23" s="14"/>
      <c r="D23" s="22" t="s">
        <v>26</v>
      </c>
      <c r="E23" s="71">
        <v>230108</v>
      </c>
      <c r="F23" s="28"/>
      <c r="G23" s="208"/>
      <c r="H23" s="68">
        <v>6100</v>
      </c>
      <c r="I23" s="223"/>
    </row>
    <row r="24" spans="1:9" ht="24.75" customHeight="1" hidden="1">
      <c r="A24" s="14"/>
      <c r="B24" s="14"/>
      <c r="C24" s="14"/>
      <c r="D24" s="22" t="s">
        <v>230</v>
      </c>
      <c r="E24" s="71">
        <v>230199</v>
      </c>
      <c r="F24" s="28"/>
      <c r="G24" s="208"/>
      <c r="H24" s="28"/>
      <c r="I24" s="204"/>
    </row>
    <row r="25" spans="1:9" ht="24.75" customHeight="1">
      <c r="A25" s="14"/>
      <c r="B25" s="14"/>
      <c r="C25" s="14"/>
      <c r="D25" s="22" t="s">
        <v>335</v>
      </c>
      <c r="E25" s="71">
        <v>230199</v>
      </c>
      <c r="F25" s="28"/>
      <c r="G25" s="208"/>
      <c r="H25" s="28">
        <v>300</v>
      </c>
      <c r="I25" s="223"/>
    </row>
    <row r="26" spans="1:8" ht="24.75" customHeight="1">
      <c r="A26" s="14"/>
      <c r="B26" s="14"/>
      <c r="C26" s="14"/>
      <c r="D26" s="22" t="s">
        <v>259</v>
      </c>
      <c r="E26" s="71">
        <v>110100</v>
      </c>
      <c r="F26" s="28"/>
      <c r="G26" s="208"/>
      <c r="H26" s="28"/>
    </row>
    <row r="27" spans="1:8" ht="24.75" customHeight="1">
      <c r="A27" s="14"/>
      <c r="B27" s="14"/>
      <c r="C27" s="14"/>
      <c r="D27" s="22"/>
      <c r="E27" s="71"/>
      <c r="F27" s="28"/>
      <c r="G27" s="208"/>
      <c r="H27" s="28"/>
    </row>
    <row r="28" spans="1:9" ht="24.75" customHeight="1">
      <c r="A28" s="10"/>
      <c r="B28" s="10"/>
      <c r="C28" s="10"/>
      <c r="D28" s="23"/>
      <c r="E28" s="158"/>
      <c r="F28" s="35">
        <f>INT(SUM(F6:F27)+SUM(G6:G27)/100)</f>
        <v>1698550</v>
      </c>
      <c r="G28" s="224">
        <f>MOD(SUM(G6:G27),100)</f>
        <v>30</v>
      </c>
      <c r="H28" s="34">
        <f>INT(SUM(H5:H27)+SUM(I5:I27)/100)</f>
        <v>1698550</v>
      </c>
      <c r="I28" s="226">
        <f>MOD(SUM(I5:I27),100)</f>
        <v>30</v>
      </c>
    </row>
    <row r="29" spans="1:14" s="14" customFormat="1" ht="24.75" customHeight="1">
      <c r="A29" s="38" t="s">
        <v>29</v>
      </c>
      <c r="B29" s="37"/>
      <c r="C29" s="6"/>
      <c r="D29" s="6"/>
      <c r="E29" s="7"/>
      <c r="F29" s="15"/>
      <c r="G29" s="223"/>
      <c r="H29" s="8"/>
      <c r="I29" s="231"/>
      <c r="J29" s="1"/>
      <c r="L29" s="235"/>
      <c r="M29" s="235"/>
      <c r="N29" s="235"/>
    </row>
    <row r="30" spans="1:9" ht="24.75" customHeight="1">
      <c r="A30" s="517" t="s">
        <v>336</v>
      </c>
      <c r="B30" s="517"/>
      <c r="C30" s="517"/>
      <c r="D30" s="517"/>
      <c r="E30" s="517"/>
      <c r="F30" s="517"/>
      <c r="G30" s="517"/>
      <c r="H30" s="517"/>
      <c r="I30" s="517"/>
    </row>
    <row r="31" spans="1:9" ht="24.75" customHeight="1">
      <c r="A31" s="10"/>
      <c r="B31" s="10"/>
      <c r="C31" s="10"/>
      <c r="D31" s="10"/>
      <c r="E31" s="11"/>
      <c r="F31" s="12"/>
      <c r="G31" s="229"/>
      <c r="H31" s="12"/>
      <c r="I31" s="229"/>
    </row>
    <row r="32" spans="1:9" ht="24.75" customHeight="1">
      <c r="A32" s="47"/>
      <c r="B32" s="42"/>
      <c r="C32" s="42"/>
      <c r="D32" s="43"/>
      <c r="E32" s="43"/>
      <c r="F32" s="212"/>
      <c r="G32" s="230"/>
      <c r="H32" s="212"/>
      <c r="I32" s="232"/>
    </row>
    <row r="33" spans="1:9" ht="24.75" customHeight="1">
      <c r="A33" s="13"/>
      <c r="B33" s="14"/>
      <c r="C33" s="14"/>
      <c r="D33" s="14"/>
      <c r="E33" s="9"/>
      <c r="F33" s="15"/>
      <c r="G33" s="223"/>
      <c r="H33" s="15"/>
      <c r="I33" s="233"/>
    </row>
    <row r="34" spans="1:9" ht="24.75" customHeight="1">
      <c r="A34" s="17"/>
      <c r="B34" s="10"/>
      <c r="C34" s="10"/>
      <c r="D34" s="10"/>
      <c r="E34" s="11"/>
      <c r="F34" s="12"/>
      <c r="G34" s="229"/>
      <c r="H34" s="12"/>
      <c r="I34" s="234"/>
    </row>
    <row r="35" spans="1:10" ht="24.75" customHeight="1">
      <c r="A35" s="6"/>
      <c r="B35" s="6"/>
      <c r="C35" s="6"/>
      <c r="D35" s="6"/>
      <c r="E35" s="7"/>
      <c r="F35" s="8"/>
      <c r="G35" s="231"/>
      <c r="H35" s="8"/>
      <c r="I35" s="231"/>
      <c r="J35" s="14"/>
    </row>
  </sheetData>
  <mergeCells count="8">
    <mergeCell ref="F1:I1"/>
    <mergeCell ref="F2:I2"/>
    <mergeCell ref="A30:I30"/>
    <mergeCell ref="A4:B4"/>
    <mergeCell ref="A5:D5"/>
    <mergeCell ref="H5:I5"/>
    <mergeCell ref="F5:G5"/>
    <mergeCell ref="A3:I3"/>
  </mergeCells>
  <printOptions/>
  <pageMargins left="0.26" right="0.11" top="0.16" bottom="0.21" header="0.16" footer="0.17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5">
      <selection activeCell="C30" sqref="C30"/>
    </sheetView>
  </sheetViews>
  <sheetFormatPr defaultColWidth="9.140625" defaultRowHeight="12.75"/>
  <cols>
    <col min="1" max="1" width="47.8515625" style="1" customWidth="1"/>
    <col min="2" max="2" width="17.00390625" style="66" customWidth="1"/>
    <col min="3" max="3" width="16.7109375" style="66" customWidth="1"/>
    <col min="4" max="4" width="9.140625" style="1" customWidth="1"/>
    <col min="5" max="5" width="12.7109375" style="1" bestFit="1" customWidth="1"/>
    <col min="6" max="16384" width="9.140625" style="1" customWidth="1"/>
  </cols>
  <sheetData>
    <row r="1" spans="1:3" ht="23.25">
      <c r="A1" s="508" t="s">
        <v>0</v>
      </c>
      <c r="B1" s="508"/>
      <c r="C1" s="508"/>
    </row>
    <row r="2" spans="1:3" ht="23.25">
      <c r="A2" s="508" t="s">
        <v>317</v>
      </c>
      <c r="B2" s="508"/>
      <c r="C2" s="508"/>
    </row>
    <row r="3" spans="1:3" ht="23.25">
      <c r="A3" s="509" t="s">
        <v>331</v>
      </c>
      <c r="B3" s="509"/>
      <c r="C3" s="509"/>
    </row>
    <row r="4" spans="1:3" ht="23.25">
      <c r="A4" s="11"/>
      <c r="B4" s="11"/>
      <c r="C4" s="59"/>
    </row>
    <row r="5" spans="1:3" ht="23.25">
      <c r="A5" s="19" t="s">
        <v>6</v>
      </c>
      <c r="B5" s="60" t="s">
        <v>42</v>
      </c>
      <c r="C5" s="60" t="s">
        <v>43</v>
      </c>
    </row>
    <row r="6" spans="1:5" ht="23.25">
      <c r="A6" s="61" t="s">
        <v>44</v>
      </c>
      <c r="B6" s="302">
        <v>15458</v>
      </c>
      <c r="C6" s="62"/>
      <c r="E6" s="66"/>
    </row>
    <row r="7" spans="1:5" ht="23.25">
      <c r="A7" s="46" t="s">
        <v>45</v>
      </c>
      <c r="B7" s="303">
        <v>408914.55</v>
      </c>
      <c r="C7" s="58"/>
      <c r="E7" s="66"/>
    </row>
    <row r="8" spans="1:5" ht="23.25">
      <c r="A8" s="46" t="s">
        <v>46</v>
      </c>
      <c r="B8" s="303">
        <v>81300</v>
      </c>
      <c r="C8" s="58"/>
      <c r="E8" s="66"/>
    </row>
    <row r="9" spans="1:5" ht="23.25">
      <c r="A9" s="46" t="s">
        <v>47</v>
      </c>
      <c r="B9" s="303">
        <v>57391</v>
      </c>
      <c r="C9" s="58"/>
      <c r="E9" s="66"/>
    </row>
    <row r="10" spans="1:5" ht="23.25">
      <c r="A10" s="46" t="s">
        <v>48</v>
      </c>
      <c r="B10" s="303">
        <v>170728.8</v>
      </c>
      <c r="C10" s="58"/>
      <c r="E10" s="66"/>
    </row>
    <row r="11" spans="1:5" ht="23.25">
      <c r="A11" s="46" t="s">
        <v>49</v>
      </c>
      <c r="B11" s="304">
        <v>34920</v>
      </c>
      <c r="C11" s="58"/>
      <c r="E11" s="66"/>
    </row>
    <row r="12" spans="1:5" ht="23.25">
      <c r="A12" s="46" t="s">
        <v>50</v>
      </c>
      <c r="B12" s="303">
        <v>30980.43</v>
      </c>
      <c r="C12" s="58"/>
      <c r="E12" s="66"/>
    </row>
    <row r="13" spans="1:5" ht="23.25">
      <c r="A13" s="46" t="s">
        <v>51</v>
      </c>
      <c r="B13" s="304">
        <v>31400</v>
      </c>
      <c r="C13" s="58"/>
      <c r="E13" s="66"/>
    </row>
    <row r="14" spans="1:5" ht="23.25">
      <c r="A14" s="46" t="s">
        <v>52</v>
      </c>
      <c r="B14" s="304">
        <v>252500</v>
      </c>
      <c r="C14" s="58"/>
      <c r="E14" s="66"/>
    </row>
    <row r="15" spans="1:5" ht="23.25">
      <c r="A15" s="46" t="s">
        <v>53</v>
      </c>
      <c r="B15" s="304"/>
      <c r="C15" s="58"/>
      <c r="E15" s="66"/>
    </row>
    <row r="16" spans="1:5" ht="23.25">
      <c r="A16" s="46" t="s">
        <v>126</v>
      </c>
      <c r="B16" s="305"/>
      <c r="C16" s="58"/>
      <c r="E16" s="66"/>
    </row>
    <row r="17" spans="1:5" ht="23.25">
      <c r="A17" s="46" t="s">
        <v>55</v>
      </c>
      <c r="B17" s="303">
        <v>1144.01</v>
      </c>
      <c r="C17" s="58"/>
      <c r="E17" s="66"/>
    </row>
    <row r="18" spans="1:5" ht="23.25">
      <c r="A18" s="46" t="s">
        <v>332</v>
      </c>
      <c r="B18" s="303">
        <v>1699.59</v>
      </c>
      <c r="C18" s="58"/>
      <c r="E18" s="66"/>
    </row>
    <row r="19" spans="1:5" ht="23.25">
      <c r="A19" s="46" t="s">
        <v>56</v>
      </c>
      <c r="B19" s="306">
        <v>4650</v>
      </c>
      <c r="C19" s="58"/>
      <c r="E19" s="66"/>
    </row>
    <row r="20" spans="1:3" ht="23.25">
      <c r="A20" s="46" t="s">
        <v>151</v>
      </c>
      <c r="B20" s="306"/>
      <c r="C20" s="58"/>
    </row>
    <row r="21" spans="1:3" ht="23.25">
      <c r="A21" s="46" t="s">
        <v>54</v>
      </c>
      <c r="B21" s="306">
        <v>588100</v>
      </c>
      <c r="C21" s="58"/>
    </row>
    <row r="22" spans="1:3" ht="23.25">
      <c r="A22" s="46" t="s">
        <v>153</v>
      </c>
      <c r="B22" s="306"/>
      <c r="C22" s="58"/>
    </row>
    <row r="23" spans="1:5" ht="23.25">
      <c r="A23" s="46" t="s">
        <v>218</v>
      </c>
      <c r="B23" s="305">
        <v>20040</v>
      </c>
      <c r="C23" s="58"/>
      <c r="E23" s="236"/>
    </row>
    <row r="24" spans="1:5" ht="23.25">
      <c r="A24" s="46" t="s">
        <v>129</v>
      </c>
      <c r="B24" s="305"/>
      <c r="C24" s="58"/>
      <c r="E24" s="236"/>
    </row>
    <row r="25" spans="1:3" ht="23.25">
      <c r="A25" s="46" t="s">
        <v>57</v>
      </c>
      <c r="B25" s="305"/>
      <c r="C25" s="305">
        <v>589096.66</v>
      </c>
    </row>
    <row r="26" spans="1:3" ht="23.25">
      <c r="A26" s="46" t="s">
        <v>58</v>
      </c>
      <c r="B26" s="305"/>
      <c r="C26" s="305">
        <v>337281.55</v>
      </c>
    </row>
    <row r="27" spans="1:3" ht="23.25">
      <c r="A27" s="46" t="s">
        <v>59</v>
      </c>
      <c r="B27" s="305"/>
      <c r="C27" s="305">
        <v>768160</v>
      </c>
    </row>
    <row r="28" spans="1:3" ht="23.25">
      <c r="A28" s="46" t="s">
        <v>60</v>
      </c>
      <c r="B28" s="305"/>
      <c r="C28" s="306"/>
    </row>
    <row r="29" spans="1:3" ht="23.25">
      <c r="A29" s="46" t="s">
        <v>55</v>
      </c>
      <c r="B29" s="305"/>
      <c r="C29" s="305">
        <v>4688.17</v>
      </c>
    </row>
    <row r="30" spans="1:3" ht="23.25">
      <c r="A30" s="63" t="s">
        <v>265</v>
      </c>
      <c r="B30" s="307"/>
      <c r="C30" s="307"/>
    </row>
    <row r="31" spans="2:3" ht="24" thickBot="1">
      <c r="B31" s="308">
        <f>SUM(B6:B30)</f>
        <v>1699226.3800000004</v>
      </c>
      <c r="C31" s="65">
        <f>SUM(C25:C30)</f>
        <v>1699226.38</v>
      </c>
    </row>
    <row r="32" ht="24" thickTop="1"/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38" sqref="A38"/>
    </sheetView>
  </sheetViews>
  <sheetFormatPr defaultColWidth="9.140625" defaultRowHeight="24.75" customHeight="1"/>
  <cols>
    <col min="1" max="1" width="5.57421875" style="1" customWidth="1"/>
    <col min="2" max="2" width="16.28125" style="1" customWidth="1"/>
    <col min="3" max="3" width="6.00390625" style="1" customWidth="1"/>
    <col min="4" max="4" width="32.421875" style="1" customWidth="1"/>
    <col min="5" max="5" width="8.7109375" style="2" customWidth="1"/>
    <col min="6" max="6" width="12.421875" style="4" customWidth="1"/>
    <col min="7" max="7" width="5.28125" style="222" customWidth="1"/>
    <col min="8" max="8" width="12.421875" style="4" customWidth="1"/>
    <col min="9" max="9" width="4.8515625" style="222" customWidth="1"/>
    <col min="10" max="10" width="11.28125" style="66" bestFit="1" customWidth="1"/>
    <col min="11" max="16384" width="9.140625" style="1" customWidth="1"/>
  </cols>
  <sheetData>
    <row r="1" spans="1:9" ht="24.75" customHeight="1">
      <c r="A1" s="524" t="s">
        <v>0</v>
      </c>
      <c r="B1" s="524"/>
      <c r="C1" s="524"/>
      <c r="D1" s="524"/>
      <c r="G1" s="507" t="s">
        <v>329</v>
      </c>
      <c r="H1" s="507"/>
      <c r="I1" s="507"/>
    </row>
    <row r="2" spans="3:9" ht="24.75" customHeight="1">
      <c r="C2" s="523" t="s">
        <v>33</v>
      </c>
      <c r="D2" s="523"/>
      <c r="E2" s="523"/>
      <c r="F2" s="523"/>
      <c r="G2" s="507" t="s">
        <v>323</v>
      </c>
      <c r="H2" s="507"/>
      <c r="I2" s="507"/>
    </row>
    <row r="3" spans="1:6" ht="24.75" customHeight="1">
      <c r="A3" s="524" t="s">
        <v>2</v>
      </c>
      <c r="B3" s="524"/>
      <c r="C3" s="3"/>
      <c r="D3" s="2"/>
      <c r="F3" s="5"/>
    </row>
    <row r="4" spans="1:9" ht="24.75" customHeight="1">
      <c r="A4" s="525" t="s">
        <v>6</v>
      </c>
      <c r="B4" s="526"/>
      <c r="C4" s="526"/>
      <c r="D4" s="526"/>
      <c r="E4" s="19" t="s">
        <v>5</v>
      </c>
      <c r="F4" s="527" t="s">
        <v>3</v>
      </c>
      <c r="G4" s="527"/>
      <c r="H4" s="527" t="s">
        <v>4</v>
      </c>
      <c r="I4" s="528"/>
    </row>
    <row r="5" spans="1:15" ht="24.75" customHeight="1">
      <c r="A5" s="21" t="s">
        <v>17</v>
      </c>
      <c r="B5" s="14" t="s">
        <v>18</v>
      </c>
      <c r="C5" s="14"/>
      <c r="D5" s="22"/>
      <c r="E5" s="27">
        <v>510000</v>
      </c>
      <c r="F5" s="68">
        <v>15458</v>
      </c>
      <c r="G5" s="204" t="s">
        <v>35</v>
      </c>
      <c r="H5" s="28"/>
      <c r="I5" s="204"/>
      <c r="J5" s="235"/>
      <c r="K5" s="168"/>
      <c r="L5" s="14"/>
      <c r="M5" s="14"/>
      <c r="N5" s="14"/>
      <c r="O5" s="14"/>
    </row>
    <row r="6" spans="1:15" ht="24.75" customHeight="1">
      <c r="A6" s="14"/>
      <c r="B6" s="14" t="s">
        <v>19</v>
      </c>
      <c r="C6" s="14"/>
      <c r="D6" s="22"/>
      <c r="E6" s="27">
        <v>520000</v>
      </c>
      <c r="F6" s="28">
        <v>408914</v>
      </c>
      <c r="G6" s="204">
        <v>55</v>
      </c>
      <c r="H6" s="28"/>
      <c r="I6" s="204"/>
      <c r="J6" s="235"/>
      <c r="K6" s="168"/>
      <c r="L6" s="14"/>
      <c r="M6" s="14"/>
      <c r="N6" s="14"/>
      <c r="O6" s="14"/>
    </row>
    <row r="7" spans="1:15" ht="24.75" customHeight="1">
      <c r="A7" s="14"/>
      <c r="B7" s="14" t="s">
        <v>20</v>
      </c>
      <c r="C7" s="14"/>
      <c r="D7" s="22"/>
      <c r="E7" s="27">
        <v>220600</v>
      </c>
      <c r="F7" s="28">
        <v>81300</v>
      </c>
      <c r="G7" s="204" t="s">
        <v>35</v>
      </c>
      <c r="H7" s="28"/>
      <c r="I7" s="204"/>
      <c r="J7" s="235"/>
      <c r="K7" s="168"/>
      <c r="L7" s="14"/>
      <c r="M7" s="14"/>
      <c r="N7" s="14"/>
      <c r="O7" s="14"/>
    </row>
    <row r="8" spans="1:15" ht="24.75" customHeight="1">
      <c r="A8" s="14"/>
      <c r="B8" s="14" t="s">
        <v>21</v>
      </c>
      <c r="C8" s="14"/>
      <c r="D8" s="22"/>
      <c r="E8" s="27">
        <v>531000</v>
      </c>
      <c r="F8" s="28">
        <v>57391</v>
      </c>
      <c r="G8" s="204" t="s">
        <v>35</v>
      </c>
      <c r="H8" s="28"/>
      <c r="I8" s="204"/>
      <c r="J8" s="235"/>
      <c r="K8" s="168"/>
      <c r="L8" s="14"/>
      <c r="M8" s="14"/>
      <c r="N8" s="14"/>
      <c r="O8" s="14"/>
    </row>
    <row r="9" spans="1:15" ht="24.75" customHeight="1">
      <c r="A9" s="14"/>
      <c r="B9" s="14" t="s">
        <v>22</v>
      </c>
      <c r="C9" s="14"/>
      <c r="D9" s="22"/>
      <c r="E9" s="27">
        <v>532000</v>
      </c>
      <c r="F9" s="28">
        <v>170728</v>
      </c>
      <c r="G9" s="204">
        <v>80</v>
      </c>
      <c r="H9" s="28"/>
      <c r="I9" s="204"/>
      <c r="J9" s="235"/>
      <c r="K9" s="168"/>
      <c r="L9" s="14"/>
      <c r="M9" s="14"/>
      <c r="N9" s="14"/>
      <c r="O9" s="14"/>
    </row>
    <row r="10" spans="1:15" ht="24.75" customHeight="1">
      <c r="A10" s="14"/>
      <c r="B10" s="14" t="s">
        <v>23</v>
      </c>
      <c r="C10" s="14"/>
      <c r="D10" s="22"/>
      <c r="E10" s="27">
        <v>533000</v>
      </c>
      <c r="F10" s="68">
        <v>34920</v>
      </c>
      <c r="G10" s="208" t="s">
        <v>35</v>
      </c>
      <c r="H10" s="28"/>
      <c r="I10" s="204"/>
      <c r="J10" s="235"/>
      <c r="K10" s="168"/>
      <c r="L10" s="14"/>
      <c r="M10" s="14"/>
      <c r="N10" s="14"/>
      <c r="O10" s="14"/>
    </row>
    <row r="11" spans="1:15" ht="24.75" customHeight="1">
      <c r="A11" s="14"/>
      <c r="B11" s="14" t="s">
        <v>24</v>
      </c>
      <c r="C11" s="14"/>
      <c r="D11" s="22"/>
      <c r="E11" s="27">
        <v>534000</v>
      </c>
      <c r="F11" s="28">
        <v>30980</v>
      </c>
      <c r="G11" s="208">
        <v>43</v>
      </c>
      <c r="H11" s="28"/>
      <c r="I11" s="204"/>
      <c r="J11" s="235"/>
      <c r="K11" s="168"/>
      <c r="L11" s="14"/>
      <c r="M11" s="14"/>
      <c r="N11" s="14"/>
      <c r="O11" s="14"/>
    </row>
    <row r="12" spans="1:15" ht="24.75" customHeight="1" hidden="1">
      <c r="A12" s="14"/>
      <c r="B12" s="14" t="s">
        <v>219</v>
      </c>
      <c r="C12" s="14"/>
      <c r="D12" s="22"/>
      <c r="E12" s="27">
        <v>536000</v>
      </c>
      <c r="F12" s="68"/>
      <c r="G12" s="204" t="s">
        <v>35</v>
      </c>
      <c r="H12" s="28"/>
      <c r="I12" s="204"/>
      <c r="J12" s="235"/>
      <c r="K12" s="168"/>
      <c r="L12" s="14"/>
      <c r="M12" s="14"/>
      <c r="N12" s="14"/>
      <c r="O12" s="14"/>
    </row>
    <row r="13" spans="1:15" ht="24.75" customHeight="1">
      <c r="A13" s="14"/>
      <c r="B13" s="14" t="s">
        <v>25</v>
      </c>
      <c r="C13" s="14"/>
      <c r="D13" s="22"/>
      <c r="E13" s="27">
        <v>541000</v>
      </c>
      <c r="F13" s="68">
        <v>31400</v>
      </c>
      <c r="G13" s="204" t="s">
        <v>35</v>
      </c>
      <c r="H13" s="28"/>
      <c r="I13" s="204"/>
      <c r="J13" s="235"/>
      <c r="K13" s="168"/>
      <c r="L13" s="14"/>
      <c r="M13" s="14"/>
      <c r="N13" s="14"/>
      <c r="O13" s="14"/>
    </row>
    <row r="14" spans="1:15" ht="24.75" customHeight="1">
      <c r="A14" s="14"/>
      <c r="B14" s="14" t="s">
        <v>63</v>
      </c>
      <c r="C14" s="14"/>
      <c r="D14" s="22"/>
      <c r="E14" s="27">
        <v>542000</v>
      </c>
      <c r="F14" s="337">
        <v>252500</v>
      </c>
      <c r="G14" s="204" t="s">
        <v>35</v>
      </c>
      <c r="H14" s="28"/>
      <c r="I14" s="204"/>
      <c r="J14" s="235"/>
      <c r="K14" s="168"/>
      <c r="L14" s="14"/>
      <c r="M14" s="14"/>
      <c r="N14" s="14"/>
      <c r="O14" s="14"/>
    </row>
    <row r="15" spans="1:15" ht="24.75" customHeight="1">
      <c r="A15" s="14"/>
      <c r="B15" s="14" t="s">
        <v>263</v>
      </c>
      <c r="C15" s="14"/>
      <c r="D15" s="22"/>
      <c r="E15" s="27">
        <v>110605</v>
      </c>
      <c r="F15" s="68">
        <v>20040</v>
      </c>
      <c r="G15" s="204" t="s">
        <v>35</v>
      </c>
      <c r="H15" s="28"/>
      <c r="I15" s="204"/>
      <c r="J15" s="235"/>
      <c r="K15" s="168"/>
      <c r="L15" s="14"/>
      <c r="M15" s="14"/>
      <c r="N15" s="14"/>
      <c r="O15" s="14"/>
    </row>
    <row r="16" spans="1:15" ht="24.75" customHeight="1" hidden="1">
      <c r="A16" s="14"/>
      <c r="B16" s="14" t="s">
        <v>290</v>
      </c>
      <c r="C16" s="14"/>
      <c r="D16" s="22"/>
      <c r="E16" s="27">
        <v>110600</v>
      </c>
      <c r="F16" s="68"/>
      <c r="G16" s="204"/>
      <c r="H16" s="28"/>
      <c r="I16" s="204"/>
      <c r="J16" s="235"/>
      <c r="K16" s="168"/>
      <c r="L16" s="14"/>
      <c r="M16" s="14"/>
      <c r="N16" s="14"/>
      <c r="O16" s="14"/>
    </row>
    <row r="17" spans="1:15" ht="24.75" customHeight="1" hidden="1">
      <c r="A17" s="14"/>
      <c r="B17" s="14" t="s">
        <v>261</v>
      </c>
      <c r="C17" s="14"/>
      <c r="D17" s="22"/>
      <c r="E17" s="27">
        <v>210402</v>
      </c>
      <c r="F17" s="337" t="s">
        <v>35</v>
      </c>
      <c r="G17" s="204" t="s">
        <v>35</v>
      </c>
      <c r="H17" s="28"/>
      <c r="I17" s="204"/>
      <c r="J17" s="235"/>
      <c r="K17" s="168"/>
      <c r="L17" s="14"/>
      <c r="M17" s="14"/>
      <c r="N17" s="14"/>
      <c r="O17" s="14"/>
    </row>
    <row r="18" spans="1:15" ht="24.75" customHeight="1" hidden="1">
      <c r="A18" s="14"/>
      <c r="B18" s="14" t="s">
        <v>289</v>
      </c>
      <c r="C18" s="14"/>
      <c r="D18" s="22"/>
      <c r="E18" s="27">
        <v>210500</v>
      </c>
      <c r="F18" s="68"/>
      <c r="G18" s="204"/>
      <c r="H18" s="28"/>
      <c r="I18" s="204"/>
      <c r="J18" s="235"/>
      <c r="K18" s="168"/>
      <c r="L18" s="14"/>
      <c r="M18" s="14"/>
      <c r="N18" s="14"/>
      <c r="O18" s="14"/>
    </row>
    <row r="19" spans="1:15" ht="24.75" customHeight="1">
      <c r="A19" s="14"/>
      <c r="B19" s="14" t="s">
        <v>220</v>
      </c>
      <c r="C19" s="14"/>
      <c r="D19" s="22"/>
      <c r="E19" s="27">
        <v>230102</v>
      </c>
      <c r="F19" s="28">
        <v>1144</v>
      </c>
      <c r="G19" s="204">
        <v>1</v>
      </c>
      <c r="H19" s="28"/>
      <c r="I19" s="204"/>
      <c r="J19" s="235"/>
      <c r="K19" s="168"/>
      <c r="L19" s="14"/>
      <c r="M19" s="14"/>
      <c r="N19" s="14"/>
      <c r="O19" s="14"/>
    </row>
    <row r="20" spans="1:15" ht="24.75" customHeight="1" hidden="1">
      <c r="A20" s="14"/>
      <c r="B20" s="14" t="s">
        <v>221</v>
      </c>
      <c r="C20" s="14"/>
      <c r="D20" s="22"/>
      <c r="E20" s="27">
        <v>230108</v>
      </c>
      <c r="F20" s="337" t="s">
        <v>35</v>
      </c>
      <c r="G20" s="208" t="s">
        <v>35</v>
      </c>
      <c r="H20" s="28"/>
      <c r="I20" s="204"/>
      <c r="J20" s="235"/>
      <c r="K20" s="168"/>
      <c r="L20" s="14"/>
      <c r="M20" s="14"/>
      <c r="N20" s="14"/>
      <c r="O20" s="14"/>
    </row>
    <row r="21" spans="1:15" ht="24.75" customHeight="1">
      <c r="A21" s="14"/>
      <c r="B21" s="14" t="s">
        <v>333</v>
      </c>
      <c r="C21" s="14"/>
      <c r="D21" s="22"/>
      <c r="E21" s="27">
        <v>230105</v>
      </c>
      <c r="F21" s="337">
        <v>1699</v>
      </c>
      <c r="G21" s="208">
        <v>59</v>
      </c>
      <c r="H21" s="28"/>
      <c r="I21" s="204"/>
      <c r="J21" s="235"/>
      <c r="K21" s="168"/>
      <c r="L21" s="14"/>
      <c r="M21" s="14"/>
      <c r="N21" s="14"/>
      <c r="O21" s="14"/>
    </row>
    <row r="22" spans="1:15" ht="24.75" customHeight="1">
      <c r="A22" s="14"/>
      <c r="B22" s="14" t="s">
        <v>318</v>
      </c>
      <c r="C22" s="14"/>
      <c r="D22" s="22"/>
      <c r="E22" s="27">
        <v>230108</v>
      </c>
      <c r="F22" s="337">
        <v>4650</v>
      </c>
      <c r="G22" s="208"/>
      <c r="H22" s="28"/>
      <c r="I22" s="204"/>
      <c r="J22" s="235"/>
      <c r="K22" s="168"/>
      <c r="L22" s="14"/>
      <c r="M22" s="14"/>
      <c r="N22" s="14"/>
      <c r="O22" s="14"/>
    </row>
    <row r="23" spans="1:15" ht="24.75" customHeight="1" hidden="1">
      <c r="A23" s="14"/>
      <c r="B23" s="14" t="s">
        <v>258</v>
      </c>
      <c r="C23" s="14"/>
      <c r="D23" s="22"/>
      <c r="E23" s="27">
        <v>300000</v>
      </c>
      <c r="F23" s="28"/>
      <c r="G23" s="208" t="s">
        <v>35</v>
      </c>
      <c r="H23" s="28"/>
      <c r="I23" s="204"/>
      <c r="J23" s="235"/>
      <c r="K23" s="168"/>
      <c r="L23" s="14"/>
      <c r="M23" s="14"/>
      <c r="N23" s="14"/>
      <c r="O23" s="14"/>
    </row>
    <row r="24" spans="1:15" ht="24.75" customHeight="1">
      <c r="A24" s="14"/>
      <c r="B24" s="14" t="s">
        <v>14</v>
      </c>
      <c r="C24" s="14"/>
      <c r="D24" s="22"/>
      <c r="E24" s="27">
        <v>441002</v>
      </c>
      <c r="F24" s="28">
        <v>588100</v>
      </c>
      <c r="G24" s="208"/>
      <c r="H24" s="28"/>
      <c r="I24" s="204"/>
      <c r="J24" s="235"/>
      <c r="K24" s="168"/>
      <c r="L24" s="14"/>
      <c r="M24" s="14"/>
      <c r="N24" s="14"/>
      <c r="O24" s="14"/>
    </row>
    <row r="25" spans="1:15" ht="24.75" customHeight="1">
      <c r="A25" s="14"/>
      <c r="B25" s="14"/>
      <c r="C25" s="14" t="s">
        <v>4</v>
      </c>
      <c r="D25" s="51" t="s">
        <v>291</v>
      </c>
      <c r="E25" s="27"/>
      <c r="F25" s="28"/>
      <c r="G25" s="208"/>
      <c r="H25" s="28"/>
      <c r="I25" s="204"/>
      <c r="J25" s="235"/>
      <c r="K25" s="168"/>
      <c r="L25" s="14"/>
      <c r="M25" s="14"/>
      <c r="N25" s="14"/>
      <c r="O25" s="14"/>
    </row>
    <row r="26" spans="1:15" ht="24.75" customHeight="1">
      <c r="A26" s="14"/>
      <c r="B26" s="14"/>
      <c r="C26" s="14"/>
      <c r="D26" s="22" t="s">
        <v>27</v>
      </c>
      <c r="E26" s="27">
        <v>110202</v>
      </c>
      <c r="F26" s="28"/>
      <c r="G26" s="208"/>
      <c r="H26" s="28">
        <v>589096</v>
      </c>
      <c r="I26" s="204">
        <v>66</v>
      </c>
      <c r="J26" s="239"/>
      <c r="K26" s="171"/>
      <c r="L26" s="169"/>
      <c r="M26" s="169"/>
      <c r="N26" s="14"/>
      <c r="O26" s="14"/>
    </row>
    <row r="27" spans="1:15" ht="24.75" customHeight="1">
      <c r="A27" s="14"/>
      <c r="B27" s="14"/>
      <c r="C27" s="14"/>
      <c r="D27" s="51" t="s">
        <v>10</v>
      </c>
      <c r="E27" s="27"/>
      <c r="F27" s="28"/>
      <c r="G27" s="208"/>
      <c r="H27" s="28"/>
      <c r="I27" s="204"/>
      <c r="J27" s="239" t="s">
        <v>232</v>
      </c>
      <c r="K27" s="171"/>
      <c r="L27" s="169"/>
      <c r="M27" s="169"/>
      <c r="N27" s="14"/>
      <c r="O27" s="14"/>
    </row>
    <row r="28" spans="1:15" ht="24.75" customHeight="1">
      <c r="A28" s="14"/>
      <c r="B28" s="14"/>
      <c r="C28" s="14"/>
      <c r="D28" s="22" t="s">
        <v>11</v>
      </c>
      <c r="E28" s="27">
        <v>110202</v>
      </c>
      <c r="F28" s="28"/>
      <c r="G28" s="208"/>
      <c r="H28" s="28">
        <v>337281</v>
      </c>
      <c r="I28" s="204">
        <v>55</v>
      </c>
      <c r="J28" s="239" t="s">
        <v>233</v>
      </c>
      <c r="K28" s="171"/>
      <c r="L28" s="169"/>
      <c r="M28" s="169"/>
      <c r="N28" s="14"/>
      <c r="O28" s="14"/>
    </row>
    <row r="29" spans="1:15" ht="24.75" customHeight="1">
      <c r="A29" s="14"/>
      <c r="B29" s="14"/>
      <c r="C29" s="14"/>
      <c r="D29" s="51" t="s">
        <v>291</v>
      </c>
      <c r="E29" s="27"/>
      <c r="F29" s="28"/>
      <c r="G29" s="208"/>
      <c r="H29" s="28"/>
      <c r="I29" s="204"/>
      <c r="J29" s="239"/>
      <c r="K29" s="169"/>
      <c r="L29" s="169"/>
      <c r="M29" s="169"/>
      <c r="N29" s="14"/>
      <c r="O29" s="14"/>
    </row>
    <row r="30" spans="1:15" ht="24.75" customHeight="1">
      <c r="A30" s="14"/>
      <c r="B30" s="14"/>
      <c r="C30" s="14"/>
      <c r="D30" s="22" t="s">
        <v>292</v>
      </c>
      <c r="E30" s="27">
        <v>110201</v>
      </c>
      <c r="F30" s="28"/>
      <c r="G30" s="208"/>
      <c r="H30" s="28">
        <v>768160</v>
      </c>
      <c r="I30" s="204" t="s">
        <v>35</v>
      </c>
      <c r="J30" s="239"/>
      <c r="K30" s="169"/>
      <c r="L30" s="169"/>
      <c r="M30" s="169"/>
      <c r="N30" s="14"/>
      <c r="O30" s="14"/>
    </row>
    <row r="31" spans="1:15" ht="24.75" customHeight="1">
      <c r="A31" s="14"/>
      <c r="B31" s="14"/>
      <c r="C31" s="14"/>
      <c r="D31" s="51" t="s">
        <v>28</v>
      </c>
      <c r="E31" s="27">
        <v>230102</v>
      </c>
      <c r="F31" s="36"/>
      <c r="G31" s="210"/>
      <c r="H31" s="28">
        <v>4688</v>
      </c>
      <c r="I31" s="204">
        <v>17</v>
      </c>
      <c r="J31" s="235"/>
      <c r="K31" s="14"/>
      <c r="L31" s="14"/>
      <c r="M31" s="14"/>
      <c r="N31" s="14"/>
      <c r="O31" s="14"/>
    </row>
    <row r="32" spans="1:15" ht="24.75" customHeight="1" hidden="1">
      <c r="A32" s="14"/>
      <c r="B32" s="14"/>
      <c r="C32" s="14"/>
      <c r="D32" s="51" t="s">
        <v>264</v>
      </c>
      <c r="E32" s="27">
        <v>412210</v>
      </c>
      <c r="F32" s="36"/>
      <c r="G32" s="210"/>
      <c r="H32" s="28"/>
      <c r="I32" s="204"/>
      <c r="J32" s="235"/>
      <c r="K32" s="14"/>
      <c r="L32" s="14"/>
      <c r="M32" s="14"/>
      <c r="N32" s="14"/>
      <c r="O32" s="14"/>
    </row>
    <row r="33" spans="1:15" ht="24.75" customHeight="1">
      <c r="A33" s="14"/>
      <c r="B33" s="14"/>
      <c r="C33" s="14"/>
      <c r="D33" s="51"/>
      <c r="E33" s="27"/>
      <c r="F33" s="36"/>
      <c r="G33" s="210"/>
      <c r="H33" s="28"/>
      <c r="I33" s="204"/>
      <c r="J33" s="235"/>
      <c r="K33" s="14"/>
      <c r="L33" s="14"/>
      <c r="M33" s="14"/>
      <c r="N33" s="14"/>
      <c r="O33" s="14"/>
    </row>
    <row r="34" spans="1:15" ht="24.75" customHeight="1">
      <c r="A34" s="14"/>
      <c r="B34" s="14"/>
      <c r="C34" s="14"/>
      <c r="D34" s="51"/>
      <c r="E34" s="27"/>
      <c r="F34" s="36"/>
      <c r="G34" s="210"/>
      <c r="H34" s="28"/>
      <c r="I34" s="204"/>
      <c r="J34" s="235"/>
      <c r="K34" s="14"/>
      <c r="L34" s="14"/>
      <c r="M34" s="14"/>
      <c r="N34" s="14"/>
      <c r="O34" s="14"/>
    </row>
    <row r="35" spans="1:15" ht="24.75" customHeight="1" thickBot="1">
      <c r="A35" s="10"/>
      <c r="B35" s="10"/>
      <c r="C35" s="10"/>
      <c r="D35" s="23"/>
      <c r="E35" s="29"/>
      <c r="F35" s="165">
        <f>INT(SUM(F5:F34)+SUM(G5:G34)/100)</f>
        <v>1699226</v>
      </c>
      <c r="G35" s="274">
        <f>MOD(SUM(G5:G34),100)</f>
        <v>38</v>
      </c>
      <c r="H35" s="165">
        <f>INT(SUM(H5:H34)+SUM(I5:I34)/100)</f>
        <v>1699226</v>
      </c>
      <c r="I35" s="276">
        <f>MOD(SUM(I5:I34),100)</f>
        <v>38</v>
      </c>
      <c r="J35" s="235"/>
      <c r="K35" s="14"/>
      <c r="L35" s="14"/>
      <c r="M35" s="14"/>
      <c r="N35" s="14"/>
      <c r="O35" s="14"/>
    </row>
    <row r="36" spans="1:15" ht="24.75" customHeight="1" thickTop="1">
      <c r="A36" s="38" t="s">
        <v>29</v>
      </c>
      <c r="B36" s="37"/>
      <c r="C36" s="6"/>
      <c r="D36" s="6"/>
      <c r="E36" s="7"/>
      <c r="F36" s="15"/>
      <c r="G36" s="223"/>
      <c r="H36" s="15"/>
      <c r="I36" s="223"/>
      <c r="J36" s="235"/>
      <c r="K36" s="14"/>
      <c r="L36" s="14"/>
      <c r="M36" s="14"/>
      <c r="N36" s="14"/>
      <c r="O36" s="14"/>
    </row>
    <row r="37" spans="1:9" ht="24.75" customHeight="1">
      <c r="A37" s="510" t="s">
        <v>334</v>
      </c>
      <c r="B37" s="510"/>
      <c r="C37" s="510"/>
      <c r="D37" s="510"/>
      <c r="E37" s="510"/>
      <c r="F37" s="510"/>
      <c r="G37" s="510"/>
      <c r="H37" s="510"/>
      <c r="I37" s="510"/>
    </row>
    <row r="38" spans="1:9" ht="24.75" customHeight="1">
      <c r="A38" s="47"/>
      <c r="B38" s="42"/>
      <c r="C38" s="42"/>
      <c r="D38" s="43"/>
      <c r="E38" s="43"/>
      <c r="F38" s="212"/>
      <c r="G38" s="230"/>
      <c r="H38" s="212"/>
      <c r="I38" s="232"/>
    </row>
    <row r="39" spans="1:9" ht="24.75" customHeight="1">
      <c r="A39" s="52"/>
      <c r="B39" s="53"/>
      <c r="C39" s="53"/>
      <c r="D39" s="54"/>
      <c r="E39" s="54"/>
      <c r="F39" s="213"/>
      <c r="G39" s="275"/>
      <c r="H39" s="213"/>
      <c r="I39" s="277"/>
    </row>
    <row r="40" spans="1:9" ht="24.75" customHeight="1">
      <c r="A40" s="17"/>
      <c r="B40" s="10"/>
      <c r="C40" s="10"/>
      <c r="D40" s="10"/>
      <c r="E40" s="11"/>
      <c r="F40" s="12"/>
      <c r="G40" s="229"/>
      <c r="H40" s="12"/>
      <c r="I40" s="234"/>
    </row>
  </sheetData>
  <mergeCells count="9">
    <mergeCell ref="G1:I1"/>
    <mergeCell ref="G2:I2"/>
    <mergeCell ref="C2:F2"/>
    <mergeCell ref="A1:D1"/>
    <mergeCell ref="A37:I37"/>
    <mergeCell ref="A3:B3"/>
    <mergeCell ref="A4:D4"/>
    <mergeCell ref="F4:G4"/>
    <mergeCell ref="H4:I4"/>
  </mergeCells>
  <printOptions/>
  <pageMargins left="0.16" right="0.11" top="0.16" bottom="0.15" header="0.16" footer="0.1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C36" sqref="C36"/>
    </sheetView>
  </sheetViews>
  <sheetFormatPr defaultColWidth="9.140625" defaultRowHeight="24.75" customHeight="1"/>
  <cols>
    <col min="1" max="1" width="5.57421875" style="1" customWidth="1"/>
    <col min="2" max="2" width="10.7109375" style="1" customWidth="1"/>
    <col min="3" max="3" width="6.00390625" style="1" customWidth="1"/>
    <col min="4" max="4" width="39.28125" style="1" customWidth="1"/>
    <col min="5" max="5" width="8.421875" style="2" customWidth="1"/>
    <col min="6" max="6" width="10.140625" style="4" customWidth="1"/>
    <col min="7" max="7" width="5.140625" style="4" customWidth="1"/>
    <col min="8" max="8" width="10.00390625" style="4" customWidth="1"/>
    <col min="9" max="9" width="5.28125" style="4" customWidth="1"/>
    <col min="10" max="16384" width="9.140625" style="1" customWidth="1"/>
  </cols>
  <sheetData>
    <row r="1" spans="1:9" ht="24.75" customHeight="1">
      <c r="A1" s="170" t="s">
        <v>0</v>
      </c>
      <c r="B1" s="170"/>
      <c r="C1" s="170"/>
      <c r="G1" s="507" t="s">
        <v>330</v>
      </c>
      <c r="H1" s="507"/>
      <c r="I1" s="507"/>
    </row>
    <row r="2" spans="5:9" ht="24.75" customHeight="1">
      <c r="E2" s="228"/>
      <c r="F2" s="507" t="s">
        <v>323</v>
      </c>
      <c r="G2" s="507"/>
      <c r="H2" s="507"/>
      <c r="I2" s="507"/>
    </row>
    <row r="3" spans="1:9" ht="24.7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</row>
    <row r="4" spans="1:6" ht="24.75" customHeight="1">
      <c r="A4" s="524" t="s">
        <v>2</v>
      </c>
      <c r="B4" s="524"/>
      <c r="C4" s="3"/>
      <c r="D4" s="2"/>
      <c r="F4" s="5"/>
    </row>
    <row r="5" spans="1:9" ht="24.75" customHeight="1">
      <c r="A5" s="525" t="s">
        <v>6</v>
      </c>
      <c r="B5" s="526"/>
      <c r="C5" s="526"/>
      <c r="D5" s="526"/>
      <c r="E5" s="19" t="s">
        <v>5</v>
      </c>
      <c r="F5" s="527" t="s">
        <v>3</v>
      </c>
      <c r="G5" s="527"/>
      <c r="H5" s="527" t="s">
        <v>4</v>
      </c>
      <c r="I5" s="528"/>
    </row>
    <row r="6" spans="1:9" ht="24.75" customHeight="1">
      <c r="A6" s="7"/>
      <c r="B6" s="7"/>
      <c r="C6" s="7"/>
      <c r="D6" s="20"/>
      <c r="E6" s="24"/>
      <c r="F6" s="205"/>
      <c r="G6" s="205"/>
      <c r="H6" s="26"/>
      <c r="I6" s="206"/>
    </row>
    <row r="7" spans="1:9" ht="24.75" customHeight="1">
      <c r="A7" s="21" t="s">
        <v>16</v>
      </c>
      <c r="B7" s="14" t="s">
        <v>30</v>
      </c>
      <c r="C7" s="14"/>
      <c r="D7" s="22"/>
      <c r="E7" s="27">
        <v>400000</v>
      </c>
      <c r="F7" s="28">
        <v>1691902</v>
      </c>
      <c r="G7" s="208">
        <v>13</v>
      </c>
      <c r="H7" s="28"/>
      <c r="I7" s="209"/>
    </row>
    <row r="8" spans="1:9" ht="24.75" customHeight="1">
      <c r="A8" s="14"/>
      <c r="B8" s="14"/>
      <c r="C8" s="14"/>
      <c r="D8" s="22"/>
      <c r="E8" s="27"/>
      <c r="F8" s="207"/>
      <c r="G8" s="207"/>
      <c r="H8" s="28"/>
      <c r="I8" s="209"/>
    </row>
    <row r="9" spans="1:9" ht="24.75" customHeight="1">
      <c r="A9" s="14"/>
      <c r="B9" s="14"/>
      <c r="C9" s="21" t="s">
        <v>4</v>
      </c>
      <c r="D9" s="22" t="s">
        <v>338</v>
      </c>
      <c r="E9" s="27">
        <v>411001</v>
      </c>
      <c r="F9" s="207"/>
      <c r="G9" s="207"/>
      <c r="H9" s="28">
        <v>22121</v>
      </c>
      <c r="I9" s="204">
        <v>8</v>
      </c>
    </row>
    <row r="10" spans="1:9" ht="24" customHeight="1">
      <c r="A10" s="14"/>
      <c r="B10" s="14"/>
      <c r="C10" s="21"/>
      <c r="D10" s="22" t="s">
        <v>224</v>
      </c>
      <c r="E10" s="27">
        <v>411002</v>
      </c>
      <c r="F10" s="207"/>
      <c r="G10" s="207"/>
      <c r="H10" s="28">
        <v>1566</v>
      </c>
      <c r="I10" s="204">
        <v>64</v>
      </c>
    </row>
    <row r="11" spans="1:9" ht="24.75" customHeight="1">
      <c r="A11" s="14"/>
      <c r="B11" s="14"/>
      <c r="C11" s="14"/>
      <c r="D11" s="22" t="s">
        <v>223</v>
      </c>
      <c r="E11" s="27">
        <v>411003</v>
      </c>
      <c r="F11" s="207"/>
      <c r="G11" s="207"/>
      <c r="H11" s="28">
        <v>1200</v>
      </c>
      <c r="I11" s="204"/>
    </row>
    <row r="12" spans="1:9" ht="24.75" customHeight="1" hidden="1">
      <c r="A12" s="14"/>
      <c r="B12" s="14"/>
      <c r="C12" s="14"/>
      <c r="D12" s="22" t="s">
        <v>294</v>
      </c>
      <c r="E12" s="27">
        <v>412202</v>
      </c>
      <c r="F12" s="207"/>
      <c r="G12" s="207"/>
      <c r="H12" s="68" t="s">
        <v>35</v>
      </c>
      <c r="I12" s="204" t="s">
        <v>35</v>
      </c>
    </row>
    <row r="13" spans="1:9" ht="24.75" customHeight="1" hidden="1">
      <c r="A13" s="14"/>
      <c r="B13" s="14"/>
      <c r="C13" s="14"/>
      <c r="D13" s="22" t="s">
        <v>225</v>
      </c>
      <c r="E13" s="27">
        <v>412210</v>
      </c>
      <c r="F13" s="207"/>
      <c r="G13" s="207"/>
      <c r="H13" s="68" t="s">
        <v>35</v>
      </c>
      <c r="I13" s="204"/>
    </row>
    <row r="14" spans="1:9" ht="24.75" customHeight="1">
      <c r="A14" s="14"/>
      <c r="B14" s="14"/>
      <c r="C14" s="21"/>
      <c r="D14" s="22" t="s">
        <v>222</v>
      </c>
      <c r="E14" s="27">
        <v>412307</v>
      </c>
      <c r="F14" s="207"/>
      <c r="G14" s="207"/>
      <c r="H14" s="68">
        <v>20</v>
      </c>
      <c r="I14" s="204" t="s">
        <v>35</v>
      </c>
    </row>
    <row r="15" spans="1:9" ht="24.75" customHeight="1" hidden="1">
      <c r="A15" s="14"/>
      <c r="B15" s="14"/>
      <c r="C15" s="21"/>
      <c r="D15" s="22" t="s">
        <v>231</v>
      </c>
      <c r="E15" s="27">
        <v>412199</v>
      </c>
      <c r="F15" s="207"/>
      <c r="G15" s="207"/>
      <c r="H15" s="68" t="s">
        <v>35</v>
      </c>
      <c r="I15" s="204" t="s">
        <v>35</v>
      </c>
    </row>
    <row r="16" spans="1:9" ht="24.75" customHeight="1" hidden="1">
      <c r="A16" s="14"/>
      <c r="B16" s="14"/>
      <c r="C16" s="21"/>
      <c r="D16" s="22" t="s">
        <v>302</v>
      </c>
      <c r="E16" s="27">
        <v>412128</v>
      </c>
      <c r="F16" s="207"/>
      <c r="G16" s="207"/>
      <c r="H16" s="68" t="s">
        <v>35</v>
      </c>
      <c r="I16" s="204"/>
    </row>
    <row r="17" spans="1:9" ht="24.75" customHeight="1">
      <c r="A17" s="14"/>
      <c r="B17" s="14"/>
      <c r="C17" s="21"/>
      <c r="D17" s="22" t="s">
        <v>303</v>
      </c>
      <c r="E17" s="27">
        <v>412107</v>
      </c>
      <c r="F17" s="207"/>
      <c r="G17" s="207"/>
      <c r="H17" s="68">
        <v>3520</v>
      </c>
      <c r="I17" s="204"/>
    </row>
    <row r="18" spans="1:9" ht="24.75" customHeight="1">
      <c r="A18" s="14"/>
      <c r="B18" s="14"/>
      <c r="C18" s="14"/>
      <c r="D18" s="22" t="s">
        <v>226</v>
      </c>
      <c r="E18" s="27">
        <v>421004</v>
      </c>
      <c r="F18" s="207"/>
      <c r="G18" s="207"/>
      <c r="H18" s="28">
        <v>327217</v>
      </c>
      <c r="I18" s="204">
        <v>66</v>
      </c>
    </row>
    <row r="19" spans="1:9" ht="24.75" customHeight="1">
      <c r="A19" s="14"/>
      <c r="B19" s="14"/>
      <c r="C19" s="14"/>
      <c r="D19" s="22" t="s">
        <v>227</v>
      </c>
      <c r="E19" s="27">
        <v>421006</v>
      </c>
      <c r="F19" s="207"/>
      <c r="G19" s="207"/>
      <c r="H19" s="28">
        <v>169030</v>
      </c>
      <c r="I19" s="204">
        <v>84</v>
      </c>
    </row>
    <row r="20" spans="1:9" ht="24.75" customHeight="1">
      <c r="A20" s="14"/>
      <c r="B20" s="14"/>
      <c r="C20" s="14"/>
      <c r="D20" s="22" t="s">
        <v>228</v>
      </c>
      <c r="E20" s="27">
        <v>421007</v>
      </c>
      <c r="F20" s="207"/>
      <c r="G20" s="207"/>
      <c r="H20" s="68">
        <v>376948</v>
      </c>
      <c r="I20" s="204">
        <v>1</v>
      </c>
    </row>
    <row r="21" spans="1:9" ht="24.75" customHeight="1">
      <c r="A21" s="14"/>
      <c r="B21" s="14"/>
      <c r="C21" s="14"/>
      <c r="D21" s="22" t="s">
        <v>229</v>
      </c>
      <c r="E21" s="27">
        <v>421012</v>
      </c>
      <c r="F21" s="207"/>
      <c r="G21" s="207"/>
      <c r="H21" s="28">
        <v>19967</v>
      </c>
      <c r="I21" s="204">
        <v>38</v>
      </c>
    </row>
    <row r="22" spans="1:9" ht="24.75" customHeight="1" hidden="1">
      <c r="A22" s="14"/>
      <c r="B22" s="14"/>
      <c r="C22" s="14"/>
      <c r="D22" s="22" t="s">
        <v>61</v>
      </c>
      <c r="E22" s="27">
        <v>421013</v>
      </c>
      <c r="F22" s="207"/>
      <c r="G22" s="207"/>
      <c r="H22" s="28"/>
      <c r="I22" s="204"/>
    </row>
    <row r="23" spans="1:9" ht="24.75" customHeight="1">
      <c r="A23" s="14"/>
      <c r="B23" s="14"/>
      <c r="C23" s="14"/>
      <c r="D23" s="22" t="s">
        <v>295</v>
      </c>
      <c r="E23" s="27">
        <v>421002</v>
      </c>
      <c r="F23" s="207"/>
      <c r="G23" s="207"/>
      <c r="H23" s="28">
        <v>719073</v>
      </c>
      <c r="I23" s="204">
        <v>52</v>
      </c>
    </row>
    <row r="24" spans="1:9" ht="24.75" customHeight="1" hidden="1">
      <c r="A24" s="14"/>
      <c r="B24" s="14"/>
      <c r="C24" s="14"/>
      <c r="D24" s="22" t="s">
        <v>304</v>
      </c>
      <c r="E24" s="27">
        <v>421011</v>
      </c>
      <c r="F24" s="207"/>
      <c r="G24" s="207"/>
      <c r="H24" s="28"/>
      <c r="I24" s="204"/>
    </row>
    <row r="25" spans="1:9" ht="24.75" customHeight="1">
      <c r="A25" s="14"/>
      <c r="B25" s="14"/>
      <c r="C25" s="14"/>
      <c r="D25" s="22" t="s">
        <v>81</v>
      </c>
      <c r="E25" s="27">
        <v>421015</v>
      </c>
      <c r="F25" s="207"/>
      <c r="G25" s="207"/>
      <c r="H25" s="28">
        <v>50299</v>
      </c>
      <c r="I25" s="204" t="s">
        <v>35</v>
      </c>
    </row>
    <row r="26" spans="1:9" ht="24.75" customHeight="1" hidden="1">
      <c r="A26" s="14"/>
      <c r="B26" s="14"/>
      <c r="C26" s="14"/>
      <c r="D26" s="22" t="s">
        <v>296</v>
      </c>
      <c r="E26" s="27">
        <v>421016</v>
      </c>
      <c r="F26" s="207"/>
      <c r="G26" s="207"/>
      <c r="H26" s="28"/>
      <c r="I26" s="204"/>
    </row>
    <row r="27" spans="1:9" ht="24.75" customHeight="1" hidden="1">
      <c r="A27" s="14"/>
      <c r="B27" s="14"/>
      <c r="C27" s="14"/>
      <c r="D27" s="22" t="s">
        <v>297</v>
      </c>
      <c r="E27" s="27">
        <v>421005</v>
      </c>
      <c r="F27" s="207"/>
      <c r="G27" s="207"/>
      <c r="H27" s="28"/>
      <c r="I27" s="204"/>
    </row>
    <row r="28" spans="1:9" ht="24.75" customHeight="1" hidden="1">
      <c r="A28" s="14"/>
      <c r="B28" s="14"/>
      <c r="C28" s="14"/>
      <c r="D28" s="22" t="s">
        <v>266</v>
      </c>
      <c r="E28" s="27">
        <v>412003</v>
      </c>
      <c r="F28" s="207"/>
      <c r="G28" s="207"/>
      <c r="H28" s="28"/>
      <c r="I28" s="204"/>
    </row>
    <row r="29" spans="1:9" ht="24.75" customHeight="1">
      <c r="A29" s="14"/>
      <c r="B29" s="14"/>
      <c r="C29" s="14"/>
      <c r="D29" s="22" t="s">
        <v>298</v>
      </c>
      <c r="E29" s="27">
        <v>414006</v>
      </c>
      <c r="F29" s="207"/>
      <c r="G29" s="207"/>
      <c r="H29" s="28">
        <v>738</v>
      </c>
      <c r="I29" s="204"/>
    </row>
    <row r="30" spans="1:9" ht="24.75" customHeight="1" hidden="1">
      <c r="A30" s="14"/>
      <c r="B30" s="14"/>
      <c r="C30" s="14"/>
      <c r="D30" s="22" t="s">
        <v>299</v>
      </c>
      <c r="E30" s="27">
        <v>415004</v>
      </c>
      <c r="F30" s="207"/>
      <c r="G30" s="207"/>
      <c r="H30" s="28"/>
      <c r="I30" s="204"/>
    </row>
    <row r="31" spans="1:9" ht="24.75" customHeight="1">
      <c r="A31" s="14"/>
      <c r="B31" s="14"/>
      <c r="C31" s="14"/>
      <c r="D31" s="22" t="s">
        <v>32</v>
      </c>
      <c r="E31" s="27">
        <v>415999</v>
      </c>
      <c r="F31" s="207"/>
      <c r="G31" s="207"/>
      <c r="H31" s="28">
        <v>100</v>
      </c>
      <c r="I31" s="204" t="s">
        <v>35</v>
      </c>
    </row>
    <row r="32" spans="1:9" ht="24.75" customHeight="1" hidden="1">
      <c r="A32" s="14"/>
      <c r="B32" s="14"/>
      <c r="C32" s="14"/>
      <c r="D32" s="22" t="s">
        <v>300</v>
      </c>
      <c r="E32" s="27">
        <v>431002</v>
      </c>
      <c r="F32" s="207"/>
      <c r="G32" s="207"/>
      <c r="H32" s="28"/>
      <c r="I32" s="204"/>
    </row>
    <row r="33" spans="1:9" ht="24.75" customHeight="1" hidden="1">
      <c r="A33" s="14"/>
      <c r="B33" s="14"/>
      <c r="C33" s="14"/>
      <c r="D33" s="22" t="s">
        <v>301</v>
      </c>
      <c r="E33" s="27">
        <v>412301</v>
      </c>
      <c r="F33" s="207"/>
      <c r="G33" s="207"/>
      <c r="H33" s="28"/>
      <c r="I33" s="204"/>
    </row>
    <row r="34" spans="1:9" ht="24.75" customHeight="1">
      <c r="A34" s="14"/>
      <c r="B34" s="14"/>
      <c r="C34" s="14"/>
      <c r="D34" s="22" t="s">
        <v>337</v>
      </c>
      <c r="E34" s="27">
        <v>412399</v>
      </c>
      <c r="F34" s="207"/>
      <c r="G34" s="207"/>
      <c r="H34" s="28">
        <v>100</v>
      </c>
      <c r="I34" s="204"/>
    </row>
    <row r="35" spans="1:9" ht="24.75" customHeight="1">
      <c r="A35" s="14"/>
      <c r="B35" s="14"/>
      <c r="C35" s="14"/>
      <c r="D35" s="22"/>
      <c r="E35" s="27"/>
      <c r="F35" s="207"/>
      <c r="G35" s="207"/>
      <c r="H35" s="28"/>
      <c r="I35" s="204"/>
    </row>
    <row r="36" spans="1:9" ht="24.75" customHeight="1">
      <c r="A36" s="14"/>
      <c r="B36" s="14"/>
      <c r="C36" s="14"/>
      <c r="D36" s="22"/>
      <c r="E36" s="27"/>
      <c r="F36" s="207"/>
      <c r="G36" s="207"/>
      <c r="H36" s="28"/>
      <c r="I36" s="204"/>
    </row>
    <row r="37" spans="1:9" ht="24.75" customHeight="1">
      <c r="A37" s="14"/>
      <c r="B37" s="14"/>
      <c r="C37" s="14"/>
      <c r="D37" s="22"/>
      <c r="E37" s="27"/>
      <c r="F37" s="207"/>
      <c r="G37" s="207"/>
      <c r="H37" s="28"/>
      <c r="I37" s="204"/>
    </row>
    <row r="38" spans="1:9" ht="24.75" customHeight="1">
      <c r="A38" s="14"/>
      <c r="B38" s="14"/>
      <c r="C38" s="14"/>
      <c r="D38" s="22"/>
      <c r="E38" s="27"/>
      <c r="F38" s="28"/>
      <c r="G38" s="28"/>
      <c r="H38" s="28"/>
      <c r="I38" s="55"/>
    </row>
    <row r="39" spans="1:9" ht="24.75" customHeight="1">
      <c r="A39" s="14"/>
      <c r="B39" s="14"/>
      <c r="C39" s="14"/>
      <c r="D39" s="23"/>
      <c r="E39" s="33"/>
      <c r="F39" s="35">
        <f>INT(SUM(F6:F38)+SUM(G6:G38)/100)</f>
        <v>1691902</v>
      </c>
      <c r="G39" s="224">
        <f>MOD(SUM(G6:G38),100)</f>
        <v>13</v>
      </c>
      <c r="H39" s="34">
        <f>INT(SUM(H6:H38)+SUM(I6:I38)/100)</f>
        <v>1691902</v>
      </c>
      <c r="I39" s="226">
        <f>MOD(SUM(I6:I38),100)</f>
        <v>13</v>
      </c>
    </row>
    <row r="40" spans="1:9" ht="24.75" customHeight="1">
      <c r="A40" s="38" t="s">
        <v>29</v>
      </c>
      <c r="B40" s="37"/>
      <c r="C40" s="6"/>
      <c r="D40" s="6"/>
      <c r="E40" s="7"/>
      <c r="F40" s="15"/>
      <c r="G40" s="15"/>
      <c r="H40" s="8"/>
      <c r="I40" s="8"/>
    </row>
    <row r="41" spans="1:9" ht="24.75" customHeight="1">
      <c r="A41" s="517" t="s">
        <v>339</v>
      </c>
      <c r="B41" s="517"/>
      <c r="C41" s="517"/>
      <c r="D41" s="517"/>
      <c r="E41" s="517"/>
      <c r="F41" s="517"/>
      <c r="G41" s="517"/>
      <c r="H41" s="517"/>
      <c r="I41" s="517"/>
    </row>
    <row r="42" spans="1:9" ht="24.75" customHeight="1">
      <c r="A42" s="10"/>
      <c r="B42" s="10"/>
      <c r="C42" s="10"/>
      <c r="D42" s="10"/>
      <c r="E42" s="11"/>
      <c r="F42" s="12"/>
      <c r="G42" s="12"/>
      <c r="H42" s="12"/>
      <c r="I42" s="12"/>
    </row>
    <row r="43" spans="1:9" ht="24.75" customHeight="1">
      <c r="A43" s="47"/>
      <c r="B43" s="42"/>
      <c r="C43" s="42"/>
      <c r="D43" s="43"/>
      <c r="E43" s="43"/>
      <c r="F43" s="43"/>
      <c r="G43" s="43"/>
      <c r="H43" s="43"/>
      <c r="I43" s="48"/>
    </row>
    <row r="44" spans="1:9" ht="24.75" customHeight="1">
      <c r="A44" s="13"/>
      <c r="B44" s="14"/>
      <c r="C44" s="14"/>
      <c r="D44" s="14"/>
      <c r="E44" s="9"/>
      <c r="F44" s="15"/>
      <c r="G44" s="15"/>
      <c r="H44" s="15"/>
      <c r="I44" s="16"/>
    </row>
    <row r="45" spans="1:9" ht="24.75" customHeight="1">
      <c r="A45" s="17"/>
      <c r="B45" s="10"/>
      <c r="C45" s="10"/>
      <c r="D45" s="10"/>
      <c r="E45" s="11"/>
      <c r="F45" s="12"/>
      <c r="G45" s="12"/>
      <c r="H45" s="12"/>
      <c r="I45" s="18"/>
    </row>
  </sheetData>
  <mergeCells count="8">
    <mergeCell ref="G1:I1"/>
    <mergeCell ref="A3:I3"/>
    <mergeCell ref="F2:I2"/>
    <mergeCell ref="A41:I41"/>
    <mergeCell ref="A4:B4"/>
    <mergeCell ref="A5:D5"/>
    <mergeCell ref="F5:G5"/>
    <mergeCell ref="H5:I5"/>
  </mergeCells>
  <printOptions/>
  <pageMargins left="0.16" right="0.11" top="0.16" bottom="0.15" header="0.16" footer="0.15"/>
  <pageSetup orientation="portrait" paperSize="9" r:id="rId2"/>
  <ignoredErrors>
    <ignoredError sqref="G39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22">
      <selection activeCell="B28" sqref="B28"/>
    </sheetView>
  </sheetViews>
  <sheetFormatPr defaultColWidth="9.140625" defaultRowHeight="12.75"/>
  <cols>
    <col min="1" max="1" width="54.57421875" style="1" customWidth="1"/>
    <col min="2" max="2" width="16.00390625" style="184" customWidth="1"/>
    <col min="3" max="4" width="14.421875" style="66" customWidth="1"/>
    <col min="5" max="5" width="13.8515625" style="66" bestFit="1" customWidth="1"/>
    <col min="6" max="6" width="14.57421875" style="66" customWidth="1"/>
    <col min="7" max="8" width="14.140625" style="66" customWidth="1"/>
    <col min="9" max="16384" width="9.140625" style="1" customWidth="1"/>
  </cols>
  <sheetData>
    <row r="1" ht="24" thickBot="1"/>
    <row r="2" spans="1:4" ht="23.25">
      <c r="A2" s="512" t="s">
        <v>340</v>
      </c>
      <c r="B2" s="529"/>
      <c r="C2" s="529"/>
      <c r="D2" s="530"/>
    </row>
    <row r="3" spans="1:8" s="159" customFormat="1" ht="65.25" customHeight="1">
      <c r="A3" s="183" t="s">
        <v>190</v>
      </c>
      <c r="B3" s="291" t="s">
        <v>234</v>
      </c>
      <c r="C3" s="511" t="s">
        <v>237</v>
      </c>
      <c r="D3" s="511"/>
      <c r="E3" s="160"/>
      <c r="F3" s="160"/>
      <c r="G3" s="160"/>
      <c r="H3" s="160"/>
    </row>
    <row r="4" spans="1:6" ht="23.25">
      <c r="A4" s="281" t="s">
        <v>188</v>
      </c>
      <c r="B4" s="292"/>
      <c r="C4" s="179"/>
      <c r="D4" s="179"/>
      <c r="E4" s="244"/>
      <c r="F4" s="278"/>
    </row>
    <row r="5" spans="1:6" ht="23.25">
      <c r="A5" s="282" t="s">
        <v>191</v>
      </c>
      <c r="B5" s="293"/>
      <c r="C5" s="172"/>
      <c r="D5" s="172"/>
      <c r="E5" s="2"/>
      <c r="F5" s="279"/>
    </row>
    <row r="6" spans="1:6" ht="23.25">
      <c r="A6" s="282" t="s">
        <v>192</v>
      </c>
      <c r="B6" s="294">
        <v>11547617.57</v>
      </c>
      <c r="C6" s="172"/>
      <c r="D6" s="172"/>
      <c r="E6" s="161"/>
      <c r="F6" s="280"/>
    </row>
    <row r="7" spans="1:5" ht="23.25">
      <c r="A7" s="282" t="s">
        <v>193</v>
      </c>
      <c r="B7" s="294">
        <v>526747.19</v>
      </c>
      <c r="C7" s="172"/>
      <c r="D7" s="172"/>
      <c r="E7" s="1"/>
    </row>
    <row r="8" spans="1:5" ht="23.25">
      <c r="A8" s="282" t="s">
        <v>194</v>
      </c>
      <c r="B8" s="294">
        <v>496476.68</v>
      </c>
      <c r="C8" s="172"/>
      <c r="D8" s="172"/>
      <c r="E8" s="1"/>
    </row>
    <row r="9" spans="1:4" ht="23.25">
      <c r="A9" s="282" t="s">
        <v>44</v>
      </c>
      <c r="B9" s="294">
        <v>174651</v>
      </c>
      <c r="C9" s="172"/>
      <c r="D9" s="172"/>
    </row>
    <row r="10" spans="1:6" ht="23.25">
      <c r="A10" s="282" t="s">
        <v>45</v>
      </c>
      <c r="B10" s="294">
        <v>1455307.42</v>
      </c>
      <c r="C10" s="172"/>
      <c r="D10" s="172"/>
      <c r="E10" s="156"/>
      <c r="F10" s="156"/>
    </row>
    <row r="11" spans="1:4" ht="23.25">
      <c r="A11" s="282" t="s">
        <v>46</v>
      </c>
      <c r="B11" s="294">
        <v>306619.35</v>
      </c>
      <c r="C11" s="172"/>
      <c r="D11" s="172"/>
    </row>
    <row r="12" spans="1:4" ht="23.25">
      <c r="A12" s="282" t="s">
        <v>47</v>
      </c>
      <c r="B12" s="294">
        <v>169920</v>
      </c>
      <c r="C12" s="172"/>
      <c r="D12" s="172"/>
    </row>
    <row r="13" spans="1:4" ht="23.25">
      <c r="A13" s="282" t="s">
        <v>48</v>
      </c>
      <c r="B13" s="294">
        <v>478009.24</v>
      </c>
      <c r="C13" s="172"/>
      <c r="D13" s="172"/>
    </row>
    <row r="14" spans="1:4" ht="23.25">
      <c r="A14" s="282" t="s">
        <v>49</v>
      </c>
      <c r="B14" s="294">
        <v>133320</v>
      </c>
      <c r="C14" s="172"/>
      <c r="D14" s="172"/>
    </row>
    <row r="15" spans="1:4" ht="23.25">
      <c r="A15" s="282" t="s">
        <v>50</v>
      </c>
      <c r="B15" s="294">
        <v>106770.91</v>
      </c>
      <c r="C15" s="172"/>
      <c r="D15" s="172"/>
    </row>
    <row r="16" spans="1:8" ht="23.25">
      <c r="A16" s="282" t="s">
        <v>189</v>
      </c>
      <c r="B16" s="294">
        <v>31400</v>
      </c>
      <c r="C16" s="172"/>
      <c r="D16" s="172"/>
      <c r="H16" s="156"/>
    </row>
    <row r="17" spans="1:4" ht="23.25">
      <c r="A17" s="282" t="s">
        <v>52</v>
      </c>
      <c r="B17" s="294">
        <v>252500</v>
      </c>
      <c r="C17" s="172"/>
      <c r="D17" s="172"/>
    </row>
    <row r="18" spans="1:7" ht="23.25">
      <c r="A18" s="282" t="s">
        <v>212</v>
      </c>
      <c r="B18" s="294">
        <v>349500</v>
      </c>
      <c r="C18" s="172"/>
      <c r="D18" s="172"/>
      <c r="G18" s="156"/>
    </row>
    <row r="19" spans="1:4" ht="23.25">
      <c r="A19" s="283" t="s">
        <v>195</v>
      </c>
      <c r="B19" s="295"/>
      <c r="C19" s="173"/>
      <c r="D19" s="173"/>
    </row>
    <row r="20" spans="1:4" ht="23.25">
      <c r="A20" s="283" t="s">
        <v>254</v>
      </c>
      <c r="B20" s="295">
        <v>10904.8</v>
      </c>
      <c r="C20" s="173"/>
      <c r="D20" s="173"/>
    </row>
    <row r="21" spans="1:4" ht="23.25">
      <c r="A21" s="283" t="s">
        <v>253</v>
      </c>
      <c r="B21" s="295">
        <v>2430</v>
      </c>
      <c r="C21" s="173"/>
      <c r="D21" s="173"/>
    </row>
    <row r="22" spans="1:4" ht="23.25">
      <c r="A22" s="338" t="s">
        <v>218</v>
      </c>
      <c r="B22" s="339">
        <v>20040</v>
      </c>
      <c r="C22" s="340"/>
      <c r="D22" s="340"/>
    </row>
    <row r="23" spans="1:5" ht="24" thickBot="1">
      <c r="A23" s="282" t="s">
        <v>129</v>
      </c>
      <c r="B23" s="293"/>
      <c r="C23" s="172"/>
      <c r="D23" s="172"/>
      <c r="E23" s="1"/>
    </row>
    <row r="24" spans="1:4" ht="24" thickBot="1">
      <c r="A24" s="166" t="s">
        <v>213</v>
      </c>
      <c r="B24" s="296">
        <f>SUM(B4:B23)</f>
        <v>16062214.16</v>
      </c>
      <c r="C24" s="174"/>
      <c r="D24" s="174"/>
    </row>
    <row r="25" spans="1:8" s="357" customFormat="1" ht="23.25">
      <c r="A25" s="353"/>
      <c r="B25" s="354"/>
      <c r="C25" s="355"/>
      <c r="D25" s="355"/>
      <c r="E25" s="356"/>
      <c r="F25" s="356"/>
      <c r="G25" s="356"/>
      <c r="H25" s="356"/>
    </row>
    <row r="26" spans="1:4" ht="23.25">
      <c r="A26" s="284" t="s">
        <v>202</v>
      </c>
      <c r="B26" s="341">
        <v>5843540.74</v>
      </c>
      <c r="C26" s="173"/>
      <c r="D26" s="238"/>
    </row>
    <row r="27" spans="1:4" ht="23.25">
      <c r="A27" s="284" t="s">
        <v>53</v>
      </c>
      <c r="B27" s="341">
        <v>4061103.26</v>
      </c>
      <c r="C27" s="173"/>
      <c r="D27" s="173"/>
    </row>
    <row r="28" spans="1:4" ht="23.25">
      <c r="A28" s="289" t="s">
        <v>151</v>
      </c>
      <c r="B28" s="299"/>
      <c r="C28" s="179"/>
      <c r="D28" s="179"/>
    </row>
    <row r="29" spans="1:4" ht="23.25">
      <c r="A29" s="290" t="s">
        <v>153</v>
      </c>
      <c r="B29" s="342"/>
      <c r="C29" s="172"/>
      <c r="D29" s="172"/>
    </row>
    <row r="30" spans="1:4" ht="24" thickBot="1">
      <c r="A30" s="284" t="s">
        <v>211</v>
      </c>
      <c r="B30" s="341">
        <v>30000</v>
      </c>
      <c r="C30" s="173"/>
      <c r="D30" s="173"/>
    </row>
    <row r="31" spans="1:4" ht="24" thickTop="1">
      <c r="A31" s="285" t="s">
        <v>105</v>
      </c>
      <c r="B31" s="343">
        <v>4688.17</v>
      </c>
      <c r="C31" s="175"/>
      <c r="D31" s="175"/>
    </row>
    <row r="32" spans="1:4" ht="23.25">
      <c r="A32" s="286" t="s">
        <v>196</v>
      </c>
      <c r="B32" s="342">
        <v>90.74</v>
      </c>
      <c r="C32" s="172"/>
      <c r="D32" s="237"/>
    </row>
    <row r="33" spans="1:4" ht="23.25">
      <c r="A33" s="286" t="s">
        <v>107</v>
      </c>
      <c r="B33" s="342">
        <v>26684.18</v>
      </c>
      <c r="C33" s="172"/>
      <c r="D33" s="237"/>
    </row>
    <row r="34" spans="1:4" ht="23.25">
      <c r="A34" s="286" t="s">
        <v>56</v>
      </c>
      <c r="B34" s="342">
        <v>114275</v>
      </c>
      <c r="C34" s="181" t="s">
        <v>235</v>
      </c>
      <c r="D34" s="237">
        <f>SUM(B31:B38)</f>
        <v>699725.82</v>
      </c>
    </row>
    <row r="35" spans="1:4" ht="23.25">
      <c r="A35" s="286" t="s">
        <v>199</v>
      </c>
      <c r="B35" s="342">
        <v>28500</v>
      </c>
      <c r="C35" s="172"/>
      <c r="D35" s="237"/>
    </row>
    <row r="36" spans="1:4" ht="23.25">
      <c r="A36" s="286" t="s">
        <v>197</v>
      </c>
      <c r="B36" s="342">
        <v>525147.73</v>
      </c>
      <c r="C36" s="172"/>
      <c r="D36" s="237"/>
    </row>
    <row r="37" spans="1:4" ht="23.25">
      <c r="A37" s="286" t="s">
        <v>198</v>
      </c>
      <c r="B37" s="342">
        <v>340</v>
      </c>
      <c r="C37" s="172"/>
      <c r="D37" s="237"/>
    </row>
    <row r="38" spans="1:4" ht="24" thickBot="1">
      <c r="A38" s="287" t="s">
        <v>200</v>
      </c>
      <c r="B38" s="297"/>
      <c r="C38" s="177"/>
      <c r="D38" s="177"/>
    </row>
    <row r="39" spans="1:4" ht="24" thickTop="1">
      <c r="A39" s="345" t="s">
        <v>203</v>
      </c>
      <c r="B39" s="346">
        <v>22121.08</v>
      </c>
      <c r="C39" s="347"/>
      <c r="D39" s="347"/>
    </row>
    <row r="40" spans="1:4" ht="23.25">
      <c r="A40" s="288" t="s">
        <v>205</v>
      </c>
      <c r="B40" s="352">
        <v>1709.35</v>
      </c>
      <c r="C40" s="176"/>
      <c r="D40" s="176"/>
    </row>
    <row r="41" spans="1:4" ht="23.25">
      <c r="A41" s="288" t="s">
        <v>204</v>
      </c>
      <c r="B41" s="298">
        <v>3333</v>
      </c>
      <c r="C41" s="176"/>
      <c r="D41" s="176"/>
    </row>
    <row r="42" spans="1:4" ht="23.25">
      <c r="A42" s="348" t="s">
        <v>72</v>
      </c>
      <c r="B42" s="349"/>
      <c r="C42" s="350"/>
      <c r="D42" s="350"/>
    </row>
    <row r="43" spans="1:5" ht="23.25">
      <c r="A43" s="288" t="s">
        <v>206</v>
      </c>
      <c r="B43" s="298">
        <v>1828141.68</v>
      </c>
      <c r="C43" s="182" t="s">
        <v>236</v>
      </c>
      <c r="D43" s="176">
        <f>SUM(B39:B65)</f>
        <v>4819344.34</v>
      </c>
      <c r="E43" s="408" t="s">
        <v>305</v>
      </c>
    </row>
    <row r="44" spans="1:4" ht="23.25">
      <c r="A44" s="288" t="s">
        <v>31</v>
      </c>
      <c r="B44" s="352">
        <v>656148.11</v>
      </c>
      <c r="C44" s="176"/>
      <c r="D44" s="176"/>
    </row>
    <row r="45" spans="1:4" ht="23.25">
      <c r="A45" s="288" t="s">
        <v>209</v>
      </c>
      <c r="B45" s="298"/>
      <c r="C45" s="176"/>
      <c r="D45" s="176"/>
    </row>
    <row r="46" spans="1:4" ht="23.25">
      <c r="A46" s="288" t="s">
        <v>207</v>
      </c>
      <c r="B46" s="298">
        <v>308743.65</v>
      </c>
      <c r="C46" s="176"/>
      <c r="D46" s="176"/>
    </row>
    <row r="47" spans="1:4" ht="23.25">
      <c r="A47" s="288" t="s">
        <v>208</v>
      </c>
      <c r="B47" s="298">
        <v>708349.79</v>
      </c>
      <c r="C47" s="176"/>
      <c r="D47" s="176"/>
    </row>
    <row r="48" spans="1:4" ht="23.25">
      <c r="A48" s="288" t="s">
        <v>210</v>
      </c>
      <c r="B48" s="298"/>
      <c r="C48" s="176"/>
      <c r="D48" s="176"/>
    </row>
    <row r="49" spans="1:4" ht="23.25">
      <c r="A49" s="288" t="s">
        <v>79</v>
      </c>
      <c r="B49" s="298">
        <v>19967.38</v>
      </c>
      <c r="C49" s="176"/>
      <c r="D49" s="176"/>
    </row>
    <row r="50" spans="1:4" ht="23.25">
      <c r="A50" s="288" t="s">
        <v>80</v>
      </c>
      <c r="B50" s="298">
        <v>21314.08</v>
      </c>
      <c r="C50" s="176"/>
      <c r="D50" s="176"/>
    </row>
    <row r="51" spans="1:4" ht="23.25">
      <c r="A51" s="288" t="s">
        <v>81</v>
      </c>
      <c r="B51" s="298">
        <v>121105</v>
      </c>
      <c r="C51" s="176"/>
      <c r="D51" s="176"/>
    </row>
    <row r="52" spans="1:4" ht="23.25">
      <c r="A52" s="288" t="s">
        <v>82</v>
      </c>
      <c r="B52" s="298"/>
      <c r="C52" s="176"/>
      <c r="D52" s="176"/>
    </row>
    <row r="53" spans="1:4" ht="23.25">
      <c r="A53" s="348" t="s">
        <v>83</v>
      </c>
      <c r="B53" s="349"/>
      <c r="C53" s="350"/>
      <c r="D53" s="350"/>
    </row>
    <row r="54" spans="1:4" ht="23.25">
      <c r="A54" s="448" t="s">
        <v>84</v>
      </c>
      <c r="B54" s="352">
        <v>10560</v>
      </c>
      <c r="C54" s="176"/>
      <c r="D54" s="176"/>
    </row>
    <row r="55" spans="1:4" ht="23.25">
      <c r="A55" s="348" t="s">
        <v>201</v>
      </c>
      <c r="B55" s="349">
        <v>393</v>
      </c>
      <c r="C55" s="350"/>
      <c r="D55" s="350"/>
    </row>
    <row r="56" spans="1:4" ht="23.25">
      <c r="A56" s="447" t="s">
        <v>267</v>
      </c>
      <c r="B56" s="449">
        <v>1700</v>
      </c>
      <c r="C56" s="350"/>
      <c r="D56" s="350"/>
    </row>
    <row r="57" spans="1:4" ht="23.25">
      <c r="A57" s="348" t="s">
        <v>268</v>
      </c>
      <c r="B57" s="349">
        <v>7671.75</v>
      </c>
      <c r="C57" s="350"/>
      <c r="D57" s="350"/>
    </row>
    <row r="58" spans="1:4" ht="23.25">
      <c r="A58" s="448" t="s">
        <v>88</v>
      </c>
      <c r="B58" s="298">
        <v>120</v>
      </c>
      <c r="C58" s="176"/>
      <c r="D58" s="176"/>
    </row>
    <row r="59" spans="1:4" ht="23.25">
      <c r="A59" s="448" t="s">
        <v>89</v>
      </c>
      <c r="B59" s="298"/>
      <c r="C59" s="176"/>
      <c r="D59" s="176"/>
    </row>
    <row r="60" spans="1:4" ht="23.25">
      <c r="A60" s="288" t="s">
        <v>269</v>
      </c>
      <c r="B60" s="298">
        <v>50830.12</v>
      </c>
      <c r="C60" s="176"/>
      <c r="D60" s="176"/>
    </row>
    <row r="61" spans="1:4" ht="23.25">
      <c r="A61" s="288" t="s">
        <v>91</v>
      </c>
      <c r="B61" s="298">
        <v>738</v>
      </c>
      <c r="C61" s="176"/>
      <c r="D61" s="176"/>
    </row>
    <row r="62" spans="1:4" ht="23.25">
      <c r="A62" s="288" t="s">
        <v>92</v>
      </c>
      <c r="B62" s="298"/>
      <c r="C62" s="176"/>
      <c r="D62" s="176"/>
    </row>
    <row r="63" spans="1:4" ht="23.25">
      <c r="A63" s="288" t="s">
        <v>93</v>
      </c>
      <c r="B63" s="298">
        <v>110</v>
      </c>
      <c r="C63" s="176"/>
      <c r="D63" s="176"/>
    </row>
    <row r="64" spans="1:4" ht="23.25">
      <c r="A64" s="288" t="s">
        <v>94</v>
      </c>
      <c r="B64" s="298">
        <v>1056188.35</v>
      </c>
      <c r="C64" s="176"/>
      <c r="D64" s="340"/>
    </row>
    <row r="65" spans="1:4" ht="24" thickBot="1">
      <c r="A65" s="474" t="s">
        <v>341</v>
      </c>
      <c r="B65" s="475">
        <v>100</v>
      </c>
      <c r="C65" s="476"/>
      <c r="D65" s="178"/>
    </row>
    <row r="66" spans="1:4" ht="24" thickTop="1">
      <c r="A66" s="344" t="s">
        <v>319</v>
      </c>
      <c r="B66" s="351"/>
      <c r="C66" s="340"/>
      <c r="D66" s="340"/>
    </row>
    <row r="67" spans="1:4" ht="24" thickBot="1">
      <c r="A67" s="290" t="s">
        <v>54</v>
      </c>
      <c r="B67" s="300">
        <v>608500</v>
      </c>
      <c r="C67" s="172"/>
      <c r="D67" s="172"/>
    </row>
    <row r="68" spans="1:4" ht="24" thickBot="1">
      <c r="A68" s="167" t="s">
        <v>214</v>
      </c>
      <c r="B68" s="301">
        <f>SUM(B25:B67)</f>
        <v>16062214.16</v>
      </c>
      <c r="C68" s="180"/>
      <c r="D68" s="180"/>
    </row>
    <row r="69" spans="1:8" s="155" customFormat="1" ht="23.25">
      <c r="A69" s="1"/>
      <c r="B69" s="184"/>
      <c r="C69" s="66"/>
      <c r="D69" s="66"/>
      <c r="E69" s="66"/>
      <c r="F69" s="66"/>
      <c r="G69" s="66"/>
      <c r="H69" s="66"/>
    </row>
    <row r="70" ht="23.25">
      <c r="B70" s="184">
        <f>B24-B68</f>
        <v>0</v>
      </c>
    </row>
  </sheetData>
  <mergeCells count="2">
    <mergeCell ref="C3:D3"/>
    <mergeCell ref="A2:D2"/>
  </mergeCells>
  <printOptions/>
  <pageMargins left="0.41" right="0.11" top="0.11" bottom="0.18" header="0.11" footer="0.15"/>
  <pageSetup orientation="portrait" paperSize="9" r:id="rId1"/>
  <ignoredErrors>
    <ignoredError sqref="D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C38" sqref="C38"/>
    </sheetView>
  </sheetViews>
  <sheetFormatPr defaultColWidth="9.140625" defaultRowHeight="12.75"/>
  <cols>
    <col min="1" max="1" width="46.140625" style="1" customWidth="1"/>
    <col min="2" max="2" width="10.140625" style="56" customWidth="1"/>
    <col min="3" max="3" width="12.140625" style="422" customWidth="1"/>
    <col min="4" max="4" width="6.57421875" style="409" customWidth="1"/>
    <col min="5" max="5" width="12.140625" style="423" customWidth="1"/>
    <col min="6" max="6" width="6.28125" style="409" customWidth="1"/>
    <col min="7" max="7" width="9.140625" style="1" customWidth="1"/>
    <col min="8" max="10" width="9.140625" style="14" customWidth="1"/>
    <col min="11" max="16384" width="9.140625" style="1" customWidth="1"/>
  </cols>
  <sheetData>
    <row r="1" spans="1:5" ht="23.25">
      <c r="A1" s="508" t="s">
        <v>0</v>
      </c>
      <c r="B1" s="508"/>
      <c r="C1" s="508"/>
      <c r="D1" s="508"/>
      <c r="E1" s="508"/>
    </row>
    <row r="2" spans="1:5" ht="23.25">
      <c r="A2" s="508" t="s">
        <v>40</v>
      </c>
      <c r="B2" s="508"/>
      <c r="C2" s="508"/>
      <c r="D2" s="508"/>
      <c r="E2" s="508"/>
    </row>
    <row r="3" spans="1:5" ht="23.25">
      <c r="A3" s="508" t="s">
        <v>342</v>
      </c>
      <c r="B3" s="508"/>
      <c r="C3" s="508"/>
      <c r="D3" s="508"/>
      <c r="E3" s="508"/>
    </row>
    <row r="4" spans="1:5" ht="23.25">
      <c r="A4" s="67"/>
      <c r="B4" s="67"/>
      <c r="C4" s="410"/>
      <c r="D4" s="410"/>
      <c r="E4" s="410"/>
    </row>
    <row r="5" spans="1:6" ht="23.25">
      <c r="A5" s="50" t="s">
        <v>6</v>
      </c>
      <c r="B5" s="57" t="s">
        <v>5</v>
      </c>
      <c r="C5" s="531" t="s">
        <v>41</v>
      </c>
      <c r="D5" s="532"/>
      <c r="E5" s="533" t="s">
        <v>4</v>
      </c>
      <c r="F5" s="531"/>
    </row>
    <row r="6" spans="1:6" ht="23.25">
      <c r="A6" s="20" t="str">
        <f>'[1]เงินสด'!$A$2</f>
        <v>เงินสด</v>
      </c>
      <c r="B6" s="69">
        <f>'[1]เงินสด'!$A$3</f>
        <v>110100</v>
      </c>
      <c r="C6" s="411"/>
      <c r="D6" s="412" t="s">
        <v>35</v>
      </c>
      <c r="E6" s="413"/>
      <c r="F6" s="414"/>
    </row>
    <row r="7" spans="1:6" ht="23.25">
      <c r="A7" s="22" t="str">
        <f>'[1]092-2-70585-3'!$A$2:$F$2</f>
        <v>เงินฝากธนาคาร ธกส.ออมทรัพย์ 092-2-70585-3</v>
      </c>
      <c r="B7" s="27">
        <f>'[1]092-2-70585-3'!$A$3</f>
        <v>110201</v>
      </c>
      <c r="C7" s="337">
        <v>11547617</v>
      </c>
      <c r="D7" s="415">
        <v>57</v>
      </c>
      <c r="E7" s="416"/>
      <c r="F7" s="417"/>
    </row>
    <row r="8" spans="1:6" ht="23.25">
      <c r="A8" s="22" t="s">
        <v>270</v>
      </c>
      <c r="B8" s="49" t="s">
        <v>271</v>
      </c>
      <c r="C8" s="337"/>
      <c r="D8" s="415"/>
      <c r="E8" s="416"/>
      <c r="F8" s="417"/>
    </row>
    <row r="9" spans="1:6" ht="23.25">
      <c r="A9" s="22" t="str">
        <f>'[1]802-6-01889-3'!$A$2:$F$2</f>
        <v>เงินฝากธนาคาร กรุงไทย กระแสรายวัน 802-6-01889-3</v>
      </c>
      <c r="B9" s="27">
        <f>'[1]802-6-01889-3'!$A$3</f>
        <v>110203</v>
      </c>
      <c r="C9" s="337">
        <v>496476</v>
      </c>
      <c r="D9" s="415">
        <v>68</v>
      </c>
      <c r="E9" s="28"/>
      <c r="F9" s="157"/>
    </row>
    <row r="10" spans="1:6" ht="23.25">
      <c r="A10" s="22" t="str">
        <f>'[1]092-2-71715-9'!$A$2:$F$2</f>
        <v>เงินฝากธนาคาร ธกส.ออมทรัพย์ 092-2-71715-9</v>
      </c>
      <c r="B10" s="27">
        <f>'[1]092-2-71715-9'!$A$3</f>
        <v>120300</v>
      </c>
      <c r="C10" s="337">
        <v>526747</v>
      </c>
      <c r="D10" s="415">
        <v>19</v>
      </c>
      <c r="E10" s="28"/>
      <c r="F10" s="157"/>
    </row>
    <row r="11" spans="1:6" ht="23.25">
      <c r="A11" s="22" t="str">
        <f>'[1]ลูกหนี้เงินยืมเงินงบประมาณ'!$A$2</f>
        <v>ลูกหนี้เงินยืมเงินงบประมาณ</v>
      </c>
      <c r="B11" s="27">
        <f>'[1]ลูกหนี้เงินยืมเงินงบประมาณ'!$A$3</f>
        <v>110605</v>
      </c>
      <c r="C11" s="68">
        <v>20040</v>
      </c>
      <c r="D11" s="71" t="s">
        <v>35</v>
      </c>
      <c r="E11" s="28"/>
      <c r="F11" s="157"/>
    </row>
    <row r="12" spans="1:6" ht="23.25">
      <c r="A12" s="22" t="s">
        <v>254</v>
      </c>
      <c r="B12" s="27">
        <v>110602</v>
      </c>
      <c r="C12" s="68">
        <v>10904</v>
      </c>
      <c r="D12" s="71">
        <v>80</v>
      </c>
      <c r="E12" s="28"/>
      <c r="F12" s="157"/>
    </row>
    <row r="13" spans="1:6" ht="23.25">
      <c r="A13" s="22" t="s">
        <v>255</v>
      </c>
      <c r="B13" s="27">
        <v>110604</v>
      </c>
      <c r="C13" s="68">
        <v>2430</v>
      </c>
      <c r="D13" s="71" t="s">
        <v>35</v>
      </c>
      <c r="E13" s="28"/>
      <c r="F13" s="157"/>
    </row>
    <row r="14" spans="1:6" ht="23.25">
      <c r="A14" s="22" t="s">
        <v>129</v>
      </c>
      <c r="B14" s="27">
        <v>110600</v>
      </c>
      <c r="C14" s="68" t="s">
        <v>35</v>
      </c>
      <c r="D14" s="71"/>
      <c r="E14" s="28"/>
      <c r="F14" s="157"/>
    </row>
    <row r="15" spans="1:6" ht="23.25">
      <c r="A15" s="22" t="str">
        <f>'[1]งบกลาง'!$A$2</f>
        <v>งบกลาง</v>
      </c>
      <c r="B15" s="27">
        <f>'[1]งบกลาง'!$A$3</f>
        <v>510000</v>
      </c>
      <c r="C15" s="68">
        <v>174651</v>
      </c>
      <c r="D15" s="71" t="s">
        <v>35</v>
      </c>
      <c r="E15" s="28"/>
      <c r="F15" s="157"/>
    </row>
    <row r="16" spans="1:6" ht="23.25">
      <c r="A16" s="22" t="str">
        <f>'[1]เงินเดือน'!$A$2</f>
        <v>เงินเดือน</v>
      </c>
      <c r="B16" s="27">
        <f>'[1]เงินเดือน'!$A$3</f>
        <v>520000</v>
      </c>
      <c r="C16" s="68">
        <v>1455307</v>
      </c>
      <c r="D16" s="71">
        <v>42</v>
      </c>
      <c r="E16" s="28"/>
      <c r="F16" s="157"/>
    </row>
    <row r="17" spans="1:6" ht="23.25">
      <c r="A17" s="22" t="str">
        <f>'[1]ค่าจ้างชั่วคราว'!$A$2</f>
        <v>ค่าจ้างชั่วคราว</v>
      </c>
      <c r="B17" s="27">
        <f>'[1]ค่าจ้างชั่วคราว'!$A$3</f>
        <v>220600</v>
      </c>
      <c r="C17" s="68">
        <v>306619</v>
      </c>
      <c r="D17" s="71">
        <v>35</v>
      </c>
      <c r="E17" s="28"/>
      <c r="F17" s="157"/>
    </row>
    <row r="18" spans="1:6" ht="23.25">
      <c r="A18" s="22" t="str">
        <f>'[1]ค่าตอบแทน'!$A$2</f>
        <v>ค่าตอบแทน</v>
      </c>
      <c r="B18" s="27">
        <f>'[1]ค่าตอบแทน'!$A$3</f>
        <v>531000</v>
      </c>
      <c r="C18" s="68">
        <v>169920</v>
      </c>
      <c r="D18" s="71" t="s">
        <v>35</v>
      </c>
      <c r="E18" s="28"/>
      <c r="F18" s="157"/>
    </row>
    <row r="19" spans="1:6" ht="23.25">
      <c r="A19" s="22" t="str">
        <f>'[1]ค่าใช้สอย'!$A$2</f>
        <v>ค่าใช้สอย</v>
      </c>
      <c r="B19" s="27">
        <f>'[1]ค่าใช้สอย'!$A$3</f>
        <v>532000</v>
      </c>
      <c r="C19" s="68">
        <v>478009</v>
      </c>
      <c r="D19" s="71">
        <v>24</v>
      </c>
      <c r="E19" s="28"/>
      <c r="F19" s="157"/>
    </row>
    <row r="20" spans="1:6" ht="23.25">
      <c r="A20" s="22" t="str">
        <f>'[1]ค่าวัสดุ'!$A$2</f>
        <v>ค่าวัสดุ</v>
      </c>
      <c r="B20" s="27">
        <f>'[1]ค่าวัสดุ'!$A$3</f>
        <v>533000</v>
      </c>
      <c r="C20" s="68">
        <v>133320</v>
      </c>
      <c r="D20" s="71" t="s">
        <v>35</v>
      </c>
      <c r="E20" s="28"/>
      <c r="F20" s="157"/>
    </row>
    <row r="21" spans="1:6" ht="23.25">
      <c r="A21" s="22" t="str">
        <f>'[1]ค่าสาธารณูปโภค'!$A$2</f>
        <v>ค่าสาธารณูปโภค</v>
      </c>
      <c r="B21" s="27">
        <f>'[1]ค่าสาธารณูปโภค'!$A$3</f>
        <v>534000</v>
      </c>
      <c r="C21" s="68">
        <v>106770</v>
      </c>
      <c r="D21" s="71">
        <v>91</v>
      </c>
      <c r="E21" s="28"/>
      <c r="F21" s="157"/>
    </row>
    <row r="22" spans="1:6" ht="23.25">
      <c r="A22" s="22" t="str">
        <f>'[1]ครุภัณฑ์'!$A$2</f>
        <v>ครุภัณฑ์</v>
      </c>
      <c r="B22" s="27">
        <f>'[1]ครุภัณฑ์'!$A$3</f>
        <v>541000</v>
      </c>
      <c r="C22" s="68">
        <v>31400</v>
      </c>
      <c r="D22" s="71" t="s">
        <v>35</v>
      </c>
      <c r="E22" s="28"/>
      <c r="F22" s="157"/>
    </row>
    <row r="23" spans="1:6" ht="23.25">
      <c r="A23" s="22" t="str">
        <f>'[1]ที่ดินและสิ่งก่อสร้าง'!$A$2</f>
        <v>ที่ดินและสิ่งก่อสร้าง</v>
      </c>
      <c r="B23" s="27">
        <f>'[1]ที่ดินและสิ่งก่อสร้าง'!$A$3</f>
        <v>542000</v>
      </c>
      <c r="C23" s="68">
        <v>252500</v>
      </c>
      <c r="D23" s="71" t="s">
        <v>35</v>
      </c>
      <c r="E23" s="28"/>
      <c r="F23" s="157"/>
    </row>
    <row r="24" spans="1:6" ht="23.25">
      <c r="A24" s="22" t="str">
        <f>'[1]เงินอุดหนุน'!$A$2</f>
        <v>เงินอุดหนุน</v>
      </c>
      <c r="B24" s="27">
        <f>'[1]เงินอุดหนุน'!$A$3</f>
        <v>561000</v>
      </c>
      <c r="C24" s="68">
        <v>349500</v>
      </c>
      <c r="D24" s="71" t="s">
        <v>35</v>
      </c>
      <c r="E24" s="28"/>
      <c r="F24" s="157"/>
    </row>
    <row r="25" spans="1:6" ht="23.25">
      <c r="A25" s="22" t="str">
        <f>'[1]รายจ่ายอื่น'!$A$2</f>
        <v>รายจ่ายอื่น</v>
      </c>
      <c r="B25" s="27">
        <f>'[1]รายจ่ายอื่น'!$A$3</f>
        <v>551000</v>
      </c>
      <c r="C25" s="68"/>
      <c r="D25" s="71" t="s">
        <v>35</v>
      </c>
      <c r="E25" s="28"/>
      <c r="F25" s="157"/>
    </row>
    <row r="26" spans="1:6" ht="23.25">
      <c r="A26" s="22" t="str">
        <f>'[1]เงินรับฝาก'!$A$2</f>
        <v>เงินรับฝาก</v>
      </c>
      <c r="B26" s="27">
        <f>'[1]เงินรับฝาก'!$A$3</f>
        <v>230100</v>
      </c>
      <c r="C26" s="68"/>
      <c r="D26" s="71"/>
      <c r="E26" s="28">
        <v>699725</v>
      </c>
      <c r="F26" s="157">
        <v>82</v>
      </c>
    </row>
    <row r="27" spans="1:6" ht="23.25">
      <c r="A27" s="22" t="str">
        <f>'[1]เงินอุดหนุนทั่วไปค้างจ่าย'!$A$2</f>
        <v>เงินอุดหนุนทั่วไปค้างจ่าย</v>
      </c>
      <c r="B27" s="27">
        <f>'[1]เงินอุดหนุนทั่วไปค้างจ่าย'!$A$3</f>
        <v>210300</v>
      </c>
      <c r="C27" s="68"/>
      <c r="D27" s="71"/>
      <c r="E27" s="28">
        <v>30000</v>
      </c>
      <c r="F27" s="157" t="s">
        <v>35</v>
      </c>
    </row>
    <row r="28" spans="1:6" ht="23.25">
      <c r="A28" s="14" t="s">
        <v>151</v>
      </c>
      <c r="B28" s="27">
        <v>210402</v>
      </c>
      <c r="C28" s="68"/>
      <c r="D28" s="71"/>
      <c r="E28" s="68" t="s">
        <v>35</v>
      </c>
      <c r="F28" s="157" t="s">
        <v>35</v>
      </c>
    </row>
    <row r="29" spans="1:6" ht="23.25">
      <c r="A29" s="14" t="s">
        <v>153</v>
      </c>
      <c r="B29" s="27">
        <v>210500</v>
      </c>
      <c r="C29" s="68"/>
      <c r="D29" s="71"/>
      <c r="E29" s="68" t="s">
        <v>35</v>
      </c>
      <c r="F29" s="157" t="s">
        <v>35</v>
      </c>
    </row>
    <row r="30" spans="1:8" ht="23.25">
      <c r="A30" s="22" t="str">
        <f>'[1]เงินสะสม'!$A$2</f>
        <v>เงินสะสม</v>
      </c>
      <c r="B30" s="27">
        <f>'[1]เงินสะสม'!$A$3</f>
        <v>300000</v>
      </c>
      <c r="C30" s="68"/>
      <c r="D30" s="71"/>
      <c r="E30" s="28">
        <v>4061103</v>
      </c>
      <c r="F30" s="157">
        <v>26</v>
      </c>
      <c r="H30" s="239"/>
    </row>
    <row r="31" spans="1:6" ht="23.25">
      <c r="A31" s="22" t="str">
        <f>'[1]เงินทุนสำรองเงินสะสม'!$A$2</f>
        <v>เงินทุนสำรองเงินสะสม</v>
      </c>
      <c r="B31" s="27">
        <f>'[1]เงินทุนสำรองเงินสะสม'!$A$3</f>
        <v>320000</v>
      </c>
      <c r="C31" s="68"/>
      <c r="D31" s="71"/>
      <c r="E31" s="28">
        <v>5843540</v>
      </c>
      <c r="F31" s="157">
        <v>74</v>
      </c>
    </row>
    <row r="32" spans="1:6" ht="23.25">
      <c r="A32" s="22" t="str">
        <f>'[1]รายรับ'!$A$2</f>
        <v>รายรับ</v>
      </c>
      <c r="B32" s="27">
        <f>'[1]รายรับ'!$A$3</f>
        <v>410000</v>
      </c>
      <c r="C32" s="68"/>
      <c r="D32" s="71"/>
      <c r="E32" s="28">
        <v>4819344</v>
      </c>
      <c r="F32" s="157">
        <v>34</v>
      </c>
    </row>
    <row r="33" spans="1:6" ht="23.25">
      <c r="A33" s="14" t="s">
        <v>54</v>
      </c>
      <c r="B33" s="27">
        <v>441002</v>
      </c>
      <c r="C33" s="68"/>
      <c r="D33" s="71"/>
      <c r="E33" s="68">
        <v>608500</v>
      </c>
      <c r="F33" s="157"/>
    </row>
    <row r="34" spans="1:6" ht="23.25">
      <c r="A34" s="14"/>
      <c r="B34" s="27"/>
      <c r="C34" s="68"/>
      <c r="D34" s="71"/>
      <c r="E34" s="68"/>
      <c r="F34" s="157"/>
    </row>
    <row r="35" spans="1:6" ht="24" thickBot="1">
      <c r="A35" s="14"/>
      <c r="B35" s="49"/>
      <c r="C35" s="418">
        <f>INT(SUM(C6:C33)+SUM(D6:D33)/100)</f>
        <v>16062214</v>
      </c>
      <c r="D35" s="419">
        <f>MOD(SUM(D6:D29),100)</f>
        <v>16</v>
      </c>
      <c r="E35" s="420">
        <f>INT(SUM(E6:E33)+SUM(F6:F33)/100)</f>
        <v>16062214</v>
      </c>
      <c r="F35" s="421">
        <f>MOD(SUM(F6:F33),100)</f>
        <v>16</v>
      </c>
    </row>
    <row r="36" ht="24" thickTop="1">
      <c r="A36" s="14"/>
    </row>
    <row r="37" ht="23.25">
      <c r="A37" s="14"/>
    </row>
    <row r="38" ht="23.25">
      <c r="A38" s="14"/>
    </row>
    <row r="39" ht="23.25">
      <c r="A39" s="14"/>
    </row>
    <row r="40" ht="23.25">
      <c r="A40" s="14"/>
    </row>
    <row r="41" ht="23.25">
      <c r="A41" s="14"/>
    </row>
    <row r="42" ht="23.25">
      <c r="A42" s="14"/>
    </row>
    <row r="43" ht="23.25">
      <c r="A43" s="14"/>
    </row>
  </sheetData>
  <mergeCells count="5">
    <mergeCell ref="A1:E1"/>
    <mergeCell ref="C5:D5"/>
    <mergeCell ref="E5:F5"/>
    <mergeCell ref="A3:E3"/>
    <mergeCell ref="A2:E2"/>
  </mergeCells>
  <printOptions/>
  <pageMargins left="0.75" right="0.11" top="0.17" bottom="0.16" header="0.17" footer="0.16"/>
  <pageSetup orientation="portrait" paperSize="9" r:id="rId1"/>
  <ignoredErrors>
    <ignoredError sqref="D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31">
      <selection activeCell="L41" sqref="L41"/>
    </sheetView>
  </sheetViews>
  <sheetFormatPr defaultColWidth="9.140625" defaultRowHeight="12.75"/>
  <cols>
    <col min="1" max="1" width="18.421875" style="270" customWidth="1"/>
    <col min="2" max="2" width="9.421875" style="270" customWidth="1"/>
    <col min="3" max="3" width="36.28125" style="247" customWidth="1"/>
    <col min="4" max="4" width="12.140625" style="271" customWidth="1"/>
    <col min="5" max="5" width="13.28125" style="272" hidden="1" customWidth="1"/>
    <col min="6" max="6" width="12.7109375" style="271" hidden="1" customWidth="1"/>
    <col min="7" max="7" width="12.7109375" style="272" hidden="1" customWidth="1"/>
    <col min="8" max="8" width="12.57421875" style="272" hidden="1" customWidth="1"/>
    <col min="9" max="9" width="12.7109375" style="272" hidden="1" customWidth="1"/>
    <col min="10" max="10" width="13.140625" style="272" hidden="1" customWidth="1"/>
    <col min="11" max="11" width="12.7109375" style="272" customWidth="1"/>
    <col min="12" max="12" width="12.7109375" style="273" customWidth="1"/>
    <col min="13" max="16" width="12.7109375" style="273" hidden="1" customWidth="1"/>
    <col min="17" max="18" width="12.7109375" style="273" customWidth="1"/>
    <col min="19" max="16384" width="9.140625" style="247" customWidth="1"/>
  </cols>
  <sheetData>
    <row r="1" spans="1:18" ht="21">
      <c r="A1" s="445" t="s">
        <v>320</v>
      </c>
      <c r="B1" s="445"/>
      <c r="C1" s="445"/>
      <c r="D1" s="445"/>
      <c r="E1" s="445"/>
      <c r="F1" s="445"/>
      <c r="G1" s="445"/>
      <c r="H1" s="445"/>
      <c r="I1" s="534" t="s">
        <v>249</v>
      </c>
      <c r="J1" s="534"/>
      <c r="K1" s="544" t="s">
        <v>249</v>
      </c>
      <c r="L1" s="544"/>
      <c r="M1" s="544"/>
      <c r="N1" s="544"/>
      <c r="O1" s="446"/>
      <c r="P1" s="446"/>
      <c r="Q1" s="446"/>
      <c r="R1" s="446"/>
    </row>
    <row r="2" spans="1:18" ht="21">
      <c r="A2" s="543" t="s">
        <v>248</v>
      </c>
      <c r="B2" s="543"/>
      <c r="C2" s="543"/>
      <c r="D2" s="543"/>
      <c r="E2" s="543"/>
      <c r="F2" s="543"/>
      <c r="G2" s="543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8" s="363" customFormat="1" ht="21">
      <c r="A3" s="360" t="s">
        <v>65</v>
      </c>
      <c r="B3" s="360" t="s">
        <v>5</v>
      </c>
      <c r="C3" s="360" t="s">
        <v>66</v>
      </c>
      <c r="D3" s="361" t="s">
        <v>67</v>
      </c>
      <c r="E3" s="451" t="s">
        <v>281</v>
      </c>
      <c r="F3" s="451" t="s">
        <v>273</v>
      </c>
      <c r="G3" s="361" t="s">
        <v>272</v>
      </c>
      <c r="H3" s="361" t="s">
        <v>274</v>
      </c>
      <c r="I3" s="457" t="s">
        <v>275</v>
      </c>
      <c r="J3" s="467" t="s">
        <v>276</v>
      </c>
      <c r="K3" s="361" t="s">
        <v>277</v>
      </c>
      <c r="L3" s="361" t="s">
        <v>278</v>
      </c>
      <c r="M3" s="362" t="s">
        <v>279</v>
      </c>
      <c r="N3" s="362" t="s">
        <v>280</v>
      </c>
      <c r="O3" s="362" t="s">
        <v>279</v>
      </c>
      <c r="P3" s="362" t="s">
        <v>280</v>
      </c>
      <c r="Q3" s="459"/>
      <c r="R3" s="459"/>
    </row>
    <row r="4" spans="1:18" ht="21">
      <c r="A4" s="538" t="s">
        <v>98</v>
      </c>
      <c r="B4" s="249">
        <v>411001</v>
      </c>
      <c r="C4" s="250" t="s">
        <v>69</v>
      </c>
      <c r="D4" s="251">
        <v>59400</v>
      </c>
      <c r="E4" s="452">
        <f>F4</f>
        <v>0</v>
      </c>
      <c r="F4" s="452"/>
      <c r="G4" s="251">
        <f>E4+H4</f>
        <v>0</v>
      </c>
      <c r="H4" s="252"/>
      <c r="I4" s="458">
        <f>G4+J4</f>
        <v>0</v>
      </c>
      <c r="J4" s="452"/>
      <c r="K4" s="251">
        <f>I4+L4</f>
        <v>22121.08</v>
      </c>
      <c r="L4" s="252">
        <v>22121.08</v>
      </c>
      <c r="M4" s="254"/>
      <c r="N4" s="251"/>
      <c r="O4" s="254"/>
      <c r="P4" s="251"/>
      <c r="Q4" s="460"/>
      <c r="R4" s="460"/>
    </row>
    <row r="5" spans="1:18" ht="21">
      <c r="A5" s="537"/>
      <c r="B5" s="255">
        <v>411002</v>
      </c>
      <c r="C5" s="256" t="s">
        <v>70</v>
      </c>
      <c r="D5" s="252">
        <v>25000</v>
      </c>
      <c r="E5" s="453">
        <f>F5</f>
        <v>118.15</v>
      </c>
      <c r="F5" s="453">
        <v>118.15</v>
      </c>
      <c r="G5" s="252">
        <f aca="true" t="shared" si="0" ref="G5:G39">E5+H5</f>
        <v>142.71</v>
      </c>
      <c r="H5" s="252">
        <v>24.56</v>
      </c>
      <c r="I5" s="458">
        <f aca="true" t="shared" si="1" ref="I5:I39">G5+J5</f>
        <v>142.71</v>
      </c>
      <c r="J5" s="453"/>
      <c r="K5" s="252">
        <f aca="true" t="shared" si="2" ref="K5:K39">I5+L5</f>
        <v>1709.3500000000001</v>
      </c>
      <c r="L5" s="252">
        <v>1566.64</v>
      </c>
      <c r="M5" s="257"/>
      <c r="N5" s="252"/>
      <c r="O5" s="257"/>
      <c r="P5" s="252"/>
      <c r="Q5" s="460"/>
      <c r="R5" s="460"/>
    </row>
    <row r="6" spans="1:18" ht="21">
      <c r="A6" s="537"/>
      <c r="B6" s="255">
        <v>411003</v>
      </c>
      <c r="C6" s="256" t="s">
        <v>71</v>
      </c>
      <c r="D6" s="252">
        <v>12300</v>
      </c>
      <c r="E6" s="453">
        <f>F6</f>
        <v>0</v>
      </c>
      <c r="F6" s="453"/>
      <c r="G6" s="252">
        <f t="shared" si="0"/>
        <v>2133</v>
      </c>
      <c r="H6" s="252">
        <v>2133</v>
      </c>
      <c r="I6" s="458">
        <f t="shared" si="1"/>
        <v>2133</v>
      </c>
      <c r="J6" s="453"/>
      <c r="K6" s="252">
        <f t="shared" si="2"/>
        <v>3333</v>
      </c>
      <c r="L6" s="252">
        <v>1200</v>
      </c>
      <c r="M6" s="253"/>
      <c r="N6" s="252"/>
      <c r="O6" s="253"/>
      <c r="P6" s="252"/>
      <c r="Q6" s="460"/>
      <c r="R6" s="460"/>
    </row>
    <row r="7" spans="1:18" ht="21">
      <c r="A7" s="539"/>
      <c r="B7" s="258">
        <v>411004</v>
      </c>
      <c r="C7" s="259" t="s">
        <v>72</v>
      </c>
      <c r="D7" s="260"/>
      <c r="E7" s="454">
        <f>F7</f>
        <v>0</v>
      </c>
      <c r="F7" s="453"/>
      <c r="G7" s="260">
        <f t="shared" si="0"/>
        <v>0</v>
      </c>
      <c r="H7" s="252"/>
      <c r="I7" s="458">
        <f t="shared" si="1"/>
        <v>0</v>
      </c>
      <c r="J7" s="454"/>
      <c r="K7" s="252">
        <f t="shared" si="2"/>
        <v>0</v>
      </c>
      <c r="L7" s="252"/>
      <c r="M7" s="261"/>
      <c r="N7" s="260"/>
      <c r="O7" s="261"/>
      <c r="P7" s="260"/>
      <c r="Q7" s="460"/>
      <c r="R7" s="460"/>
    </row>
    <row r="8" spans="1:21" s="366" customFormat="1" ht="21.75" thickBot="1">
      <c r="A8" s="364"/>
      <c r="B8" s="364"/>
      <c r="C8" s="364" t="s">
        <v>73</v>
      </c>
      <c r="D8" s="365">
        <f>SUM(D4:D7)</f>
        <v>96700</v>
      </c>
      <c r="E8" s="374">
        <f aca="true" t="shared" si="3" ref="E8:N8">SUM(E4:E7)</f>
        <v>118.15</v>
      </c>
      <c r="F8" s="374">
        <f t="shared" si="3"/>
        <v>118.15</v>
      </c>
      <c r="G8" s="424">
        <f t="shared" si="0"/>
        <v>2275.71</v>
      </c>
      <c r="H8" s="365">
        <f t="shared" si="3"/>
        <v>2157.56</v>
      </c>
      <c r="I8" s="424">
        <f t="shared" si="1"/>
        <v>2275.71</v>
      </c>
      <c r="J8" s="365">
        <f t="shared" si="3"/>
        <v>0</v>
      </c>
      <c r="K8" s="424">
        <f t="shared" si="2"/>
        <v>27163.43</v>
      </c>
      <c r="L8" s="365">
        <f t="shared" si="3"/>
        <v>24887.72</v>
      </c>
      <c r="M8" s="365">
        <f t="shared" si="3"/>
        <v>0</v>
      </c>
      <c r="N8" s="365">
        <f t="shared" si="3"/>
        <v>0</v>
      </c>
      <c r="O8" s="365">
        <f>SUM(O4:O7)</f>
        <v>0</v>
      </c>
      <c r="P8" s="365">
        <f>SUM(P4:P7)</f>
        <v>0</v>
      </c>
      <c r="Q8" s="461"/>
      <c r="R8" s="461"/>
      <c r="S8" s="535" t="s">
        <v>103</v>
      </c>
      <c r="T8" s="535"/>
      <c r="U8" s="535"/>
    </row>
    <row r="9" spans="1:19" ht="21.75" thickTop="1">
      <c r="A9" s="540" t="s">
        <v>68</v>
      </c>
      <c r="B9" s="262">
        <v>421002</v>
      </c>
      <c r="C9" s="263" t="s">
        <v>74</v>
      </c>
      <c r="D9" s="264">
        <v>5411800</v>
      </c>
      <c r="E9" s="455">
        <f>F9</f>
        <v>0</v>
      </c>
      <c r="F9" s="453"/>
      <c r="G9" s="252">
        <f t="shared" si="0"/>
        <v>1109068.16</v>
      </c>
      <c r="H9" s="252">
        <v>1109068.16</v>
      </c>
      <c r="I9" s="458">
        <f t="shared" si="1"/>
        <v>1109068.16</v>
      </c>
      <c r="J9" s="453"/>
      <c r="K9" s="252">
        <f t="shared" si="2"/>
        <v>1828141.68</v>
      </c>
      <c r="L9" s="252">
        <v>719073.52</v>
      </c>
      <c r="M9" s="257"/>
      <c r="N9" s="265"/>
      <c r="O9" s="257"/>
      <c r="P9" s="265"/>
      <c r="Q9" s="462"/>
      <c r="R9" s="462"/>
      <c r="S9" s="247" t="s">
        <v>217</v>
      </c>
    </row>
    <row r="10" spans="1:18" ht="21">
      <c r="A10" s="537"/>
      <c r="B10" s="255">
        <v>421004</v>
      </c>
      <c r="C10" s="256" t="s">
        <v>75</v>
      </c>
      <c r="D10" s="252">
        <v>1442400</v>
      </c>
      <c r="E10" s="453">
        <f>F10</f>
        <v>126836.44</v>
      </c>
      <c r="F10" s="453">
        <v>126836.44</v>
      </c>
      <c r="G10" s="252">
        <f t="shared" si="0"/>
        <v>126836.44</v>
      </c>
      <c r="H10" s="252"/>
      <c r="I10" s="458">
        <f t="shared" si="1"/>
        <v>328930.45</v>
      </c>
      <c r="J10" s="453">
        <v>202094.01</v>
      </c>
      <c r="K10" s="252">
        <f t="shared" si="2"/>
        <v>656148.11</v>
      </c>
      <c r="L10" s="252">
        <v>327217.66</v>
      </c>
      <c r="M10" s="257"/>
      <c r="N10" s="266"/>
      <c r="O10" s="257"/>
      <c r="P10" s="266"/>
      <c r="Q10" s="462"/>
      <c r="R10" s="462"/>
    </row>
    <row r="11" spans="1:18" ht="21">
      <c r="A11" s="537"/>
      <c r="B11" s="255">
        <v>421005</v>
      </c>
      <c r="C11" s="256" t="s">
        <v>76</v>
      </c>
      <c r="D11" s="252">
        <v>32600</v>
      </c>
      <c r="E11" s="453">
        <f aca="true" t="shared" si="4" ref="E11:E18">F11</f>
        <v>0</v>
      </c>
      <c r="F11" s="453"/>
      <c r="G11" s="252">
        <f t="shared" si="0"/>
        <v>0</v>
      </c>
      <c r="H11" s="252"/>
      <c r="I11" s="458">
        <f t="shared" si="1"/>
        <v>0</v>
      </c>
      <c r="J11" s="453"/>
      <c r="K11" s="252">
        <f t="shared" si="2"/>
        <v>0</v>
      </c>
      <c r="L11" s="252"/>
      <c r="M11" s="257"/>
      <c r="N11" s="266"/>
      <c r="O11" s="257"/>
      <c r="P11" s="266"/>
      <c r="Q11" s="462"/>
      <c r="R11" s="462"/>
    </row>
    <row r="12" spans="1:18" ht="21">
      <c r="A12" s="537"/>
      <c r="B12" s="255">
        <v>421006</v>
      </c>
      <c r="C12" s="256" t="s">
        <v>77</v>
      </c>
      <c r="D12" s="252">
        <v>811300</v>
      </c>
      <c r="E12" s="453">
        <f t="shared" si="4"/>
        <v>62300.67</v>
      </c>
      <c r="F12" s="453">
        <v>62300.67</v>
      </c>
      <c r="G12" s="252">
        <f t="shared" si="0"/>
        <v>62300.67</v>
      </c>
      <c r="H12" s="252"/>
      <c r="I12" s="458">
        <f t="shared" si="1"/>
        <v>139712.81</v>
      </c>
      <c r="J12" s="453">
        <v>77412.14</v>
      </c>
      <c r="K12" s="252">
        <f t="shared" si="2"/>
        <v>308743.65</v>
      </c>
      <c r="L12" s="252">
        <v>169030.84</v>
      </c>
      <c r="M12" s="257"/>
      <c r="N12" s="266"/>
      <c r="O12" s="257"/>
      <c r="P12" s="266"/>
      <c r="Q12" s="462"/>
      <c r="R12" s="462"/>
    </row>
    <row r="13" spans="1:18" ht="21">
      <c r="A13" s="537"/>
      <c r="B13" s="255">
        <v>421007</v>
      </c>
      <c r="C13" s="256" t="s">
        <v>78</v>
      </c>
      <c r="D13" s="252">
        <v>1859300</v>
      </c>
      <c r="E13" s="453">
        <f t="shared" si="4"/>
        <v>160557.05</v>
      </c>
      <c r="F13" s="453">
        <v>160557.05</v>
      </c>
      <c r="G13" s="252">
        <f t="shared" si="0"/>
        <v>160557.05</v>
      </c>
      <c r="H13" s="252"/>
      <c r="I13" s="458">
        <f t="shared" si="1"/>
        <v>331401.78</v>
      </c>
      <c r="J13" s="453">
        <v>170844.73</v>
      </c>
      <c r="K13" s="252">
        <f t="shared" si="2"/>
        <v>708349.79</v>
      </c>
      <c r="L13" s="252">
        <v>376948.01</v>
      </c>
      <c r="M13" s="257"/>
      <c r="N13" s="266"/>
      <c r="O13" s="257"/>
      <c r="P13" s="266"/>
      <c r="Q13" s="462"/>
      <c r="R13" s="462"/>
    </row>
    <row r="14" spans="1:18" ht="21">
      <c r="A14" s="537"/>
      <c r="B14" s="255">
        <v>421011</v>
      </c>
      <c r="C14" s="256" t="s">
        <v>282</v>
      </c>
      <c r="D14" s="252">
        <v>3400</v>
      </c>
      <c r="E14" s="453">
        <f t="shared" si="4"/>
        <v>0</v>
      </c>
      <c r="F14" s="453"/>
      <c r="G14" s="252">
        <f t="shared" si="0"/>
        <v>0</v>
      </c>
      <c r="H14" s="252"/>
      <c r="I14" s="458">
        <f t="shared" si="1"/>
        <v>0</v>
      </c>
      <c r="J14" s="453"/>
      <c r="K14" s="252">
        <f t="shared" si="2"/>
        <v>0</v>
      </c>
      <c r="L14" s="252"/>
      <c r="M14" s="257"/>
      <c r="N14" s="266"/>
      <c r="O14" s="257"/>
      <c r="P14" s="266"/>
      <c r="Q14" s="462"/>
      <c r="R14" s="462"/>
    </row>
    <row r="15" spans="1:18" ht="21">
      <c r="A15" s="537"/>
      <c r="B15" s="255">
        <v>421012</v>
      </c>
      <c r="C15" s="256" t="s">
        <v>79</v>
      </c>
      <c r="D15" s="252">
        <v>87500</v>
      </c>
      <c r="E15" s="453">
        <f t="shared" si="4"/>
        <v>0</v>
      </c>
      <c r="F15" s="453"/>
      <c r="G15" s="252">
        <f t="shared" si="0"/>
        <v>0</v>
      </c>
      <c r="H15" s="252"/>
      <c r="I15" s="458">
        <f t="shared" si="1"/>
        <v>0</v>
      </c>
      <c r="J15" s="453"/>
      <c r="K15" s="252">
        <f t="shared" si="2"/>
        <v>19967.38</v>
      </c>
      <c r="L15" s="252">
        <v>19967.38</v>
      </c>
      <c r="M15" s="257"/>
      <c r="N15" s="266"/>
      <c r="O15" s="257"/>
      <c r="P15" s="266"/>
      <c r="Q15" s="462"/>
      <c r="R15" s="462"/>
    </row>
    <row r="16" spans="1:18" ht="21">
      <c r="A16" s="537"/>
      <c r="B16" s="255">
        <v>421013</v>
      </c>
      <c r="C16" s="256" t="s">
        <v>80</v>
      </c>
      <c r="D16" s="252">
        <v>44500</v>
      </c>
      <c r="E16" s="453">
        <f t="shared" si="4"/>
        <v>0</v>
      </c>
      <c r="F16" s="453"/>
      <c r="G16" s="252">
        <f t="shared" si="0"/>
        <v>21314.08</v>
      </c>
      <c r="H16" s="252">
        <v>21314.08</v>
      </c>
      <c r="I16" s="458">
        <f t="shared" si="1"/>
        <v>21314.08</v>
      </c>
      <c r="J16" s="453"/>
      <c r="K16" s="252">
        <f t="shared" si="2"/>
        <v>21314.08</v>
      </c>
      <c r="L16" s="252"/>
      <c r="M16" s="257"/>
      <c r="N16" s="266"/>
      <c r="O16" s="257"/>
      <c r="P16" s="266"/>
      <c r="Q16" s="462"/>
      <c r="R16" s="462"/>
    </row>
    <row r="17" spans="1:18" ht="21">
      <c r="A17" s="537"/>
      <c r="B17" s="255">
        <v>421015</v>
      </c>
      <c r="C17" s="256" t="s">
        <v>81</v>
      </c>
      <c r="D17" s="252">
        <v>674200</v>
      </c>
      <c r="E17" s="453">
        <f t="shared" si="4"/>
        <v>33714</v>
      </c>
      <c r="F17" s="453">
        <v>33714</v>
      </c>
      <c r="G17" s="252">
        <f t="shared" si="0"/>
        <v>33714</v>
      </c>
      <c r="H17" s="252"/>
      <c r="I17" s="458">
        <f t="shared" si="1"/>
        <v>70806</v>
      </c>
      <c r="J17" s="453">
        <v>37092</v>
      </c>
      <c r="K17" s="252">
        <f t="shared" si="2"/>
        <v>121105</v>
      </c>
      <c r="L17" s="252">
        <v>50299</v>
      </c>
      <c r="M17" s="257"/>
      <c r="N17" s="266"/>
      <c r="O17" s="257"/>
      <c r="P17" s="266"/>
      <c r="Q17" s="462"/>
      <c r="R17" s="462"/>
    </row>
    <row r="18" spans="1:18" ht="21">
      <c r="A18" s="539"/>
      <c r="B18" s="255">
        <v>421016</v>
      </c>
      <c r="C18" s="256" t="s">
        <v>82</v>
      </c>
      <c r="D18" s="252">
        <v>700</v>
      </c>
      <c r="E18" s="453">
        <f t="shared" si="4"/>
        <v>0</v>
      </c>
      <c r="F18" s="453"/>
      <c r="G18" s="260">
        <f t="shared" si="0"/>
        <v>0</v>
      </c>
      <c r="H18" s="252"/>
      <c r="I18" s="458">
        <f t="shared" si="1"/>
        <v>0</v>
      </c>
      <c r="J18" s="453"/>
      <c r="K18" s="252">
        <f t="shared" si="2"/>
        <v>0</v>
      </c>
      <c r="L18" s="252"/>
      <c r="M18" s="261"/>
      <c r="N18" s="267"/>
      <c r="O18" s="261"/>
      <c r="P18" s="267"/>
      <c r="Q18" s="462"/>
      <c r="R18" s="462"/>
    </row>
    <row r="19" spans="1:18" s="366" customFormat="1" ht="21.75" thickBot="1">
      <c r="A19" s="364"/>
      <c r="B19" s="364"/>
      <c r="C19" s="364" t="s">
        <v>73</v>
      </c>
      <c r="D19" s="365">
        <f>SUM(D9:D18)</f>
        <v>10367700</v>
      </c>
      <c r="E19" s="374">
        <f aca="true" t="shared" si="5" ref="E19:N19">SUM(E9:E18)</f>
        <v>383408.16</v>
      </c>
      <c r="F19" s="374">
        <f t="shared" si="5"/>
        <v>383408.16</v>
      </c>
      <c r="G19" s="424">
        <f t="shared" si="0"/>
        <v>1513790.4</v>
      </c>
      <c r="H19" s="365">
        <f t="shared" si="5"/>
        <v>1130382.24</v>
      </c>
      <c r="I19" s="424">
        <f t="shared" si="1"/>
        <v>2001233.2799999998</v>
      </c>
      <c r="J19" s="365">
        <f t="shared" si="5"/>
        <v>487442.88</v>
      </c>
      <c r="K19" s="424">
        <f t="shared" si="2"/>
        <v>3663769.6899999995</v>
      </c>
      <c r="L19" s="365">
        <f t="shared" si="5"/>
        <v>1662536.41</v>
      </c>
      <c r="M19" s="365">
        <f t="shared" si="5"/>
        <v>0</v>
      </c>
      <c r="N19" s="365">
        <f t="shared" si="5"/>
        <v>0</v>
      </c>
      <c r="O19" s="365">
        <f>SUM(O9:O18)</f>
        <v>0</v>
      </c>
      <c r="P19" s="365">
        <f>SUM(P9:P18)</f>
        <v>0</v>
      </c>
      <c r="Q19" s="461"/>
      <c r="R19" s="461"/>
    </row>
    <row r="20" spans="1:18" ht="21.75" thickTop="1">
      <c r="A20" s="536" t="s">
        <v>122</v>
      </c>
      <c r="B20" s="255">
        <v>412104</v>
      </c>
      <c r="C20" s="256" t="s">
        <v>343</v>
      </c>
      <c r="D20" s="252">
        <v>42500</v>
      </c>
      <c r="E20" s="453">
        <f aca="true" t="shared" si="6" ref="E20:E27">F20</f>
        <v>0</v>
      </c>
      <c r="F20" s="453"/>
      <c r="G20" s="450">
        <f t="shared" si="0"/>
        <v>3520</v>
      </c>
      <c r="H20" s="450">
        <v>3520</v>
      </c>
      <c r="I20" s="458">
        <f t="shared" si="1"/>
        <v>7040</v>
      </c>
      <c r="J20" s="453">
        <v>3520</v>
      </c>
      <c r="K20" s="252">
        <f t="shared" si="2"/>
        <v>10560</v>
      </c>
      <c r="L20" s="252">
        <v>3520</v>
      </c>
      <c r="M20" s="257"/>
      <c r="N20" s="266"/>
      <c r="O20" s="257"/>
      <c r="P20" s="266"/>
      <c r="Q20" s="462"/>
      <c r="R20" s="462"/>
    </row>
    <row r="21" spans="1:18" ht="21">
      <c r="A21" s="537"/>
      <c r="B21" s="255">
        <v>412307</v>
      </c>
      <c r="C21" s="256" t="s">
        <v>85</v>
      </c>
      <c r="D21" s="252">
        <v>1700</v>
      </c>
      <c r="E21" s="453">
        <f t="shared" si="6"/>
        <v>213</v>
      </c>
      <c r="F21" s="453">
        <v>213</v>
      </c>
      <c r="G21" s="252">
        <f t="shared" si="0"/>
        <v>333</v>
      </c>
      <c r="H21" s="252">
        <v>120</v>
      </c>
      <c r="I21" s="458">
        <f t="shared" si="1"/>
        <v>373</v>
      </c>
      <c r="J21" s="453">
        <v>40</v>
      </c>
      <c r="K21" s="252">
        <f t="shared" si="2"/>
        <v>393</v>
      </c>
      <c r="L21" s="252">
        <v>20</v>
      </c>
      <c r="M21" s="257"/>
      <c r="N21" s="266"/>
      <c r="O21" s="257"/>
      <c r="P21" s="266"/>
      <c r="Q21" s="462"/>
      <c r="R21" s="462"/>
    </row>
    <row r="22" spans="1:18" ht="21">
      <c r="A22" s="537"/>
      <c r="B22" s="255">
        <v>412202</v>
      </c>
      <c r="C22" s="256" t="s">
        <v>86</v>
      </c>
      <c r="D22" s="252">
        <v>4100</v>
      </c>
      <c r="E22" s="453">
        <f t="shared" si="6"/>
        <v>0</v>
      </c>
      <c r="F22" s="453"/>
      <c r="G22" s="450">
        <f t="shared" si="0"/>
        <v>0</v>
      </c>
      <c r="H22" s="252"/>
      <c r="I22" s="458">
        <f t="shared" si="1"/>
        <v>1700</v>
      </c>
      <c r="J22" s="453">
        <v>1700</v>
      </c>
      <c r="K22" s="252">
        <f t="shared" si="2"/>
        <v>1700</v>
      </c>
      <c r="L22" s="252"/>
      <c r="M22" s="253"/>
      <c r="N22" s="266"/>
      <c r="O22" s="253"/>
      <c r="P22" s="266"/>
      <c r="Q22" s="462"/>
      <c r="R22" s="462"/>
    </row>
    <row r="23" spans="1:18" ht="21">
      <c r="A23" s="537"/>
      <c r="B23" s="255">
        <v>412210</v>
      </c>
      <c r="C23" s="256" t="s">
        <v>87</v>
      </c>
      <c r="D23" s="252">
        <v>500</v>
      </c>
      <c r="E23" s="453">
        <f t="shared" si="6"/>
        <v>7671.75</v>
      </c>
      <c r="F23" s="453">
        <v>7671.75</v>
      </c>
      <c r="G23" s="252">
        <f t="shared" si="0"/>
        <v>7671.75</v>
      </c>
      <c r="H23" s="252"/>
      <c r="I23" s="458">
        <f t="shared" si="1"/>
        <v>7671.75</v>
      </c>
      <c r="J23" s="453"/>
      <c r="K23" s="252">
        <f t="shared" si="2"/>
        <v>7671.75</v>
      </c>
      <c r="L23" s="252"/>
      <c r="M23" s="253"/>
      <c r="N23" s="266"/>
      <c r="O23" s="253"/>
      <c r="P23" s="266"/>
      <c r="Q23" s="462"/>
      <c r="R23" s="462"/>
    </row>
    <row r="24" spans="1:18" ht="21">
      <c r="A24" s="537"/>
      <c r="B24" s="255">
        <v>412128</v>
      </c>
      <c r="C24" s="256" t="s">
        <v>88</v>
      </c>
      <c r="D24" s="252">
        <v>1200</v>
      </c>
      <c r="E24" s="453">
        <f t="shared" si="6"/>
        <v>0</v>
      </c>
      <c r="F24" s="453"/>
      <c r="G24" s="450">
        <f t="shared" si="0"/>
        <v>120</v>
      </c>
      <c r="H24" s="450">
        <v>120</v>
      </c>
      <c r="I24" s="458">
        <f t="shared" si="1"/>
        <v>120</v>
      </c>
      <c r="J24" s="453"/>
      <c r="K24" s="252">
        <f t="shared" si="2"/>
        <v>120</v>
      </c>
      <c r="L24" s="252"/>
      <c r="M24" s="477"/>
      <c r="N24" s="266"/>
      <c r="O24" s="253"/>
      <c r="P24" s="266"/>
      <c r="Q24" s="462"/>
      <c r="R24" s="462"/>
    </row>
    <row r="25" spans="1:18" ht="21">
      <c r="A25" s="537"/>
      <c r="B25" s="255">
        <v>412199</v>
      </c>
      <c r="C25" s="256" t="s">
        <v>283</v>
      </c>
      <c r="D25" s="252">
        <v>300</v>
      </c>
      <c r="E25" s="453">
        <f t="shared" si="6"/>
        <v>0</v>
      </c>
      <c r="F25" s="453"/>
      <c r="G25" s="450">
        <f t="shared" si="0"/>
        <v>0</v>
      </c>
      <c r="H25" s="450"/>
      <c r="I25" s="458">
        <f t="shared" si="1"/>
        <v>0</v>
      </c>
      <c r="J25" s="453"/>
      <c r="K25" s="252">
        <f t="shared" si="2"/>
        <v>0</v>
      </c>
      <c r="L25" s="252"/>
      <c r="M25" s="477"/>
      <c r="N25" s="479"/>
      <c r="O25" s="252"/>
      <c r="P25" s="266"/>
      <c r="Q25" s="462"/>
      <c r="R25" s="462"/>
    </row>
    <row r="26" spans="1:18" ht="21">
      <c r="A26" s="537"/>
      <c r="B26" s="255">
        <v>412302</v>
      </c>
      <c r="C26" s="256" t="s">
        <v>284</v>
      </c>
      <c r="D26" s="252">
        <v>5000</v>
      </c>
      <c r="E26" s="453">
        <f>F26</f>
        <v>0</v>
      </c>
      <c r="F26" s="453"/>
      <c r="G26" s="260">
        <f>E26+H26</f>
        <v>0</v>
      </c>
      <c r="H26" s="252"/>
      <c r="I26" s="458">
        <f>G26+J26</f>
        <v>0</v>
      </c>
      <c r="J26" s="453"/>
      <c r="K26" s="252">
        <f t="shared" si="2"/>
        <v>0</v>
      </c>
      <c r="L26" s="256"/>
      <c r="M26" s="477"/>
      <c r="N26" s="479"/>
      <c r="O26" s="252"/>
      <c r="P26" s="266"/>
      <c r="Q26" s="462"/>
      <c r="R26" s="462"/>
    </row>
    <row r="27" spans="1:18" ht="21">
      <c r="A27" s="539"/>
      <c r="B27" s="255">
        <v>412399</v>
      </c>
      <c r="C27" s="256" t="s">
        <v>344</v>
      </c>
      <c r="D27" s="252">
        <v>5000</v>
      </c>
      <c r="E27" s="453">
        <f t="shared" si="6"/>
        <v>0</v>
      </c>
      <c r="F27" s="453"/>
      <c r="G27" s="260">
        <f t="shared" si="0"/>
        <v>0</v>
      </c>
      <c r="H27" s="252"/>
      <c r="I27" s="458">
        <f t="shared" si="1"/>
        <v>0</v>
      </c>
      <c r="J27" s="453"/>
      <c r="K27" s="252">
        <f t="shared" si="2"/>
        <v>100</v>
      </c>
      <c r="L27" s="252">
        <v>100</v>
      </c>
      <c r="M27" s="478"/>
      <c r="N27" s="480"/>
      <c r="O27" s="260"/>
      <c r="P27" s="267"/>
      <c r="Q27" s="462"/>
      <c r="R27" s="462"/>
    </row>
    <row r="28" spans="1:18" s="366" customFormat="1" ht="21.75" thickBot="1">
      <c r="A28" s="364"/>
      <c r="B28" s="364"/>
      <c r="C28" s="364" t="s">
        <v>73</v>
      </c>
      <c r="D28" s="365">
        <f>SUM(D20:D27)</f>
        <v>60300</v>
      </c>
      <c r="E28" s="374">
        <f aca="true" t="shared" si="7" ref="E28:N28">SUM(E20:E27)</f>
        <v>7884.75</v>
      </c>
      <c r="F28" s="374">
        <f t="shared" si="7"/>
        <v>7884.75</v>
      </c>
      <c r="G28" s="424">
        <f t="shared" si="0"/>
        <v>11644.75</v>
      </c>
      <c r="H28" s="365">
        <f t="shared" si="7"/>
        <v>3760</v>
      </c>
      <c r="I28" s="424">
        <f t="shared" si="1"/>
        <v>16904.75</v>
      </c>
      <c r="J28" s="365">
        <f t="shared" si="7"/>
        <v>5260</v>
      </c>
      <c r="K28" s="424">
        <f t="shared" si="2"/>
        <v>20544.75</v>
      </c>
      <c r="L28" s="365">
        <f t="shared" si="7"/>
        <v>3640</v>
      </c>
      <c r="M28" s="370">
        <f t="shared" si="7"/>
        <v>0</v>
      </c>
      <c r="N28" s="370">
        <f t="shared" si="7"/>
        <v>0</v>
      </c>
      <c r="O28" s="365">
        <f>SUM(O20:O27)</f>
        <v>0</v>
      </c>
      <c r="P28" s="365">
        <f>SUM(P20:P27)</f>
        <v>0</v>
      </c>
      <c r="Q28" s="461"/>
      <c r="R28" s="461"/>
    </row>
    <row r="29" spans="1:18" ht="21.75" thickTop="1">
      <c r="A29" s="262" t="s">
        <v>99</v>
      </c>
      <c r="B29" s="262">
        <v>412003</v>
      </c>
      <c r="C29" s="263" t="s">
        <v>90</v>
      </c>
      <c r="D29" s="264">
        <v>34300</v>
      </c>
      <c r="E29" s="455">
        <f>F29</f>
        <v>50830.12</v>
      </c>
      <c r="F29" s="453">
        <v>50830.12</v>
      </c>
      <c r="G29" s="252">
        <f t="shared" si="0"/>
        <v>50830.12</v>
      </c>
      <c r="H29" s="252"/>
      <c r="I29" s="458">
        <f t="shared" si="1"/>
        <v>50830.12</v>
      </c>
      <c r="J29" s="454"/>
      <c r="K29" s="252">
        <f t="shared" si="2"/>
        <v>50830.12</v>
      </c>
      <c r="L29" s="252"/>
      <c r="M29" s="261"/>
      <c r="N29" s="268"/>
      <c r="O29" s="261"/>
      <c r="P29" s="268"/>
      <c r="Q29" s="462"/>
      <c r="R29" s="462"/>
    </row>
    <row r="30" spans="1:18" s="366" customFormat="1" ht="21.75" thickBot="1">
      <c r="A30" s="364"/>
      <c r="B30" s="364"/>
      <c r="C30" s="364" t="s">
        <v>73</v>
      </c>
      <c r="D30" s="365">
        <f>SUM(D29)</f>
        <v>34300</v>
      </c>
      <c r="E30" s="374">
        <f aca="true" t="shared" si="8" ref="E30:N30">SUM(E29)</f>
        <v>50830.12</v>
      </c>
      <c r="F30" s="374">
        <f t="shared" si="8"/>
        <v>50830.12</v>
      </c>
      <c r="G30" s="365">
        <f t="shared" si="0"/>
        <v>50830.12</v>
      </c>
      <c r="H30" s="365">
        <f t="shared" si="8"/>
        <v>0</v>
      </c>
      <c r="I30" s="424">
        <f t="shared" si="1"/>
        <v>50830.12</v>
      </c>
      <c r="J30" s="365">
        <f t="shared" si="8"/>
        <v>0</v>
      </c>
      <c r="K30" s="424">
        <f t="shared" si="2"/>
        <v>50830.12</v>
      </c>
      <c r="L30" s="365">
        <f t="shared" si="8"/>
        <v>0</v>
      </c>
      <c r="M30" s="365">
        <f t="shared" si="8"/>
        <v>0</v>
      </c>
      <c r="N30" s="365">
        <f t="shared" si="8"/>
        <v>0</v>
      </c>
      <c r="O30" s="365">
        <f>SUM(O29)</f>
        <v>0</v>
      </c>
      <c r="P30" s="365">
        <f>SUM(P29)</f>
        <v>0</v>
      </c>
      <c r="Q30" s="461"/>
      <c r="R30" s="461"/>
    </row>
    <row r="31" spans="1:18" s="366" customFormat="1" ht="22.5" thickBot="1" thickTop="1">
      <c r="A31" s="367" t="s">
        <v>100</v>
      </c>
      <c r="B31" s="368">
        <v>414006</v>
      </c>
      <c r="C31" s="369" t="s">
        <v>91</v>
      </c>
      <c r="D31" s="370">
        <v>21000</v>
      </c>
      <c r="E31" s="456">
        <f>F31</f>
        <v>0</v>
      </c>
      <c r="F31" s="456"/>
      <c r="G31" s="370">
        <f t="shared" si="0"/>
        <v>0</v>
      </c>
      <c r="H31" s="370"/>
      <c r="I31" s="468">
        <f t="shared" si="1"/>
        <v>0</v>
      </c>
      <c r="J31" s="370"/>
      <c r="K31" s="468">
        <f t="shared" si="2"/>
        <v>738</v>
      </c>
      <c r="L31" s="370">
        <v>738</v>
      </c>
      <c r="M31" s="370"/>
      <c r="N31" s="370"/>
      <c r="O31" s="370"/>
      <c r="P31" s="370"/>
      <c r="Q31" s="461"/>
      <c r="R31" s="461"/>
    </row>
    <row r="32" spans="1:18" ht="21.75" thickTop="1">
      <c r="A32" s="541" t="s">
        <v>101</v>
      </c>
      <c r="B32" s="255">
        <v>415004</v>
      </c>
      <c r="C32" s="256" t="s">
        <v>92</v>
      </c>
      <c r="D32" s="252">
        <v>25000</v>
      </c>
      <c r="E32" s="453">
        <f>F32</f>
        <v>0</v>
      </c>
      <c r="F32" s="453"/>
      <c r="G32" s="252">
        <f t="shared" si="0"/>
        <v>0</v>
      </c>
      <c r="H32" s="252"/>
      <c r="I32" s="458">
        <f t="shared" si="1"/>
        <v>0</v>
      </c>
      <c r="J32" s="453"/>
      <c r="K32" s="252">
        <f t="shared" si="2"/>
        <v>0</v>
      </c>
      <c r="L32" s="252"/>
      <c r="M32" s="253"/>
      <c r="N32" s="265"/>
      <c r="O32" s="253"/>
      <c r="P32" s="265"/>
      <c r="Q32" s="462"/>
      <c r="R32" s="462"/>
    </row>
    <row r="33" spans="1:18" ht="21">
      <c r="A33" s="542"/>
      <c r="B33" s="255">
        <v>415999</v>
      </c>
      <c r="C33" s="256" t="s">
        <v>93</v>
      </c>
      <c r="D33" s="252">
        <v>12500</v>
      </c>
      <c r="E33" s="453">
        <f>F33</f>
        <v>10</v>
      </c>
      <c r="F33" s="453">
        <v>10</v>
      </c>
      <c r="G33" s="260">
        <f t="shared" si="0"/>
        <v>10</v>
      </c>
      <c r="H33" s="252"/>
      <c r="I33" s="458">
        <f t="shared" si="1"/>
        <v>10</v>
      </c>
      <c r="J33" s="453"/>
      <c r="K33" s="252">
        <f t="shared" si="2"/>
        <v>110</v>
      </c>
      <c r="L33" s="252">
        <v>100</v>
      </c>
      <c r="M33" s="261"/>
      <c r="N33" s="266"/>
      <c r="O33" s="261"/>
      <c r="P33" s="266"/>
      <c r="Q33" s="462"/>
      <c r="R33" s="462"/>
    </row>
    <row r="34" spans="1:18" s="366" customFormat="1" ht="21.75" thickBot="1">
      <c r="A34" s="364"/>
      <c r="B34" s="364"/>
      <c r="C34" s="364" t="s">
        <v>73</v>
      </c>
      <c r="D34" s="365">
        <f>SUM(D32:D33)</f>
        <v>37500</v>
      </c>
      <c r="E34" s="374">
        <f aca="true" t="shared" si="9" ref="E34:N34">SUM(E32:E33)</f>
        <v>10</v>
      </c>
      <c r="F34" s="374">
        <f t="shared" si="9"/>
        <v>10</v>
      </c>
      <c r="G34" s="424">
        <f t="shared" si="0"/>
        <v>10</v>
      </c>
      <c r="H34" s="365">
        <f t="shared" si="9"/>
        <v>0</v>
      </c>
      <c r="I34" s="424">
        <f t="shared" si="1"/>
        <v>10</v>
      </c>
      <c r="J34" s="365">
        <f t="shared" si="9"/>
        <v>0</v>
      </c>
      <c r="K34" s="424">
        <f t="shared" si="2"/>
        <v>110</v>
      </c>
      <c r="L34" s="365">
        <f t="shared" si="9"/>
        <v>100</v>
      </c>
      <c r="M34" s="365">
        <f t="shared" si="9"/>
        <v>0</v>
      </c>
      <c r="N34" s="365">
        <f t="shared" si="9"/>
        <v>0</v>
      </c>
      <c r="O34" s="365">
        <f>SUM(O32:O33)</f>
        <v>0</v>
      </c>
      <c r="P34" s="365">
        <f>SUM(P32:P33)</f>
        <v>0</v>
      </c>
      <c r="Q34" s="461"/>
      <c r="R34" s="461"/>
    </row>
    <row r="35" spans="1:18" s="371" customFormat="1" ht="21.75" thickTop="1">
      <c r="A35" s="383" t="s">
        <v>102</v>
      </c>
      <c r="B35" s="383">
        <v>431002</v>
      </c>
      <c r="C35" s="384" t="s">
        <v>94</v>
      </c>
      <c r="D35" s="385">
        <v>4883500</v>
      </c>
      <c r="E35" s="453">
        <f>F35</f>
        <v>0</v>
      </c>
      <c r="F35" s="453"/>
      <c r="G35" s="385">
        <f t="shared" si="0"/>
        <v>1056188.35</v>
      </c>
      <c r="H35" s="385">
        <v>1056188.35</v>
      </c>
      <c r="I35" s="465">
        <f t="shared" si="1"/>
        <v>1056188.35</v>
      </c>
      <c r="J35" s="386"/>
      <c r="K35" s="385">
        <f t="shared" si="2"/>
        <v>1056188.35</v>
      </c>
      <c r="L35" s="385"/>
      <c r="M35" s="387"/>
      <c r="N35" s="388"/>
      <c r="O35" s="387"/>
      <c r="P35" s="388"/>
      <c r="Q35" s="461"/>
      <c r="R35" s="461"/>
    </row>
    <row r="36" spans="1:18" s="390" customFormat="1" ht="21.75" thickBot="1">
      <c r="A36" s="373"/>
      <c r="B36" s="373"/>
      <c r="C36" s="373" t="s">
        <v>73</v>
      </c>
      <c r="D36" s="389">
        <f>D8+D19+D28+D30+D31+D34+D35</f>
        <v>15501000</v>
      </c>
      <c r="E36" s="389">
        <f aca="true" t="shared" si="10" ref="E36:N36">E8+E19+E28+E30+E31+E34+E35</f>
        <v>442251.18</v>
      </c>
      <c r="F36" s="389">
        <f t="shared" si="10"/>
        <v>442251.18</v>
      </c>
      <c r="G36" s="374">
        <f t="shared" si="0"/>
        <v>2634739.3300000005</v>
      </c>
      <c r="H36" s="389">
        <f t="shared" si="10"/>
        <v>2192488.1500000004</v>
      </c>
      <c r="I36" s="389">
        <f t="shared" si="1"/>
        <v>3127442.2100000004</v>
      </c>
      <c r="J36" s="389">
        <f t="shared" si="10"/>
        <v>492702.88</v>
      </c>
      <c r="K36" s="466">
        <f t="shared" si="2"/>
        <v>4819344.34</v>
      </c>
      <c r="L36" s="389">
        <f t="shared" si="10"/>
        <v>1691902.13</v>
      </c>
      <c r="M36" s="389">
        <f t="shared" si="10"/>
        <v>0</v>
      </c>
      <c r="N36" s="389">
        <f t="shared" si="10"/>
        <v>0</v>
      </c>
      <c r="O36" s="389">
        <f>O8+O19+O28+O30+O31+O34+O35</f>
        <v>0</v>
      </c>
      <c r="P36" s="389">
        <f>P8+P19+P28+P30+P31+P34+P35</f>
        <v>0</v>
      </c>
      <c r="Q36" s="463"/>
      <c r="R36" s="463"/>
    </row>
    <row r="37" spans="1:18" ht="21.75" thickTop="1">
      <c r="A37" s="536"/>
      <c r="B37" s="255">
        <v>441000</v>
      </c>
      <c r="C37" s="256" t="s">
        <v>95</v>
      </c>
      <c r="D37" s="252"/>
      <c r="E37" s="453">
        <f>F37</f>
        <v>0</v>
      </c>
      <c r="F37" s="453"/>
      <c r="G37" s="252">
        <f t="shared" si="0"/>
        <v>0</v>
      </c>
      <c r="H37" s="252"/>
      <c r="I37" s="458">
        <f t="shared" si="1"/>
        <v>0</v>
      </c>
      <c r="J37" s="453"/>
      <c r="K37" s="252">
        <f t="shared" si="2"/>
        <v>0</v>
      </c>
      <c r="L37" s="252"/>
      <c r="M37" s="253"/>
      <c r="N37" s="265"/>
      <c r="O37" s="253"/>
      <c r="P37" s="265"/>
      <c r="Q37" s="462"/>
      <c r="R37" s="462"/>
    </row>
    <row r="38" spans="1:19" ht="21">
      <c r="A38" s="537"/>
      <c r="B38" s="255">
        <v>441002</v>
      </c>
      <c r="C38" s="256" t="s">
        <v>96</v>
      </c>
      <c r="D38" s="252"/>
      <c r="E38" s="453">
        <f>F38</f>
        <v>0</v>
      </c>
      <c r="F38" s="453"/>
      <c r="G38" s="260">
        <f t="shared" si="0"/>
        <v>2974500</v>
      </c>
      <c r="H38" s="252">
        <v>2974500</v>
      </c>
      <c r="I38" s="458">
        <f t="shared" si="1"/>
        <v>2974500</v>
      </c>
      <c r="J38" s="453"/>
      <c r="K38" s="252">
        <f t="shared" si="2"/>
        <v>2974500</v>
      </c>
      <c r="L38" s="260"/>
      <c r="M38" s="261"/>
      <c r="N38" s="267"/>
      <c r="O38" s="261"/>
      <c r="P38" s="267"/>
      <c r="Q38" s="462"/>
      <c r="R38" s="462"/>
      <c r="S38" s="269" t="s">
        <v>251</v>
      </c>
    </row>
    <row r="39" spans="1:18" s="377" customFormat="1" ht="21.75" thickBot="1">
      <c r="A39" s="372"/>
      <c r="B39" s="372"/>
      <c r="C39" s="373" t="s">
        <v>97</v>
      </c>
      <c r="D39" s="374">
        <f>D36+D37+D38</f>
        <v>15501000</v>
      </c>
      <c r="E39" s="374">
        <f>E36+E37+E38</f>
        <v>442251.18</v>
      </c>
      <c r="F39" s="374">
        <f>F36+F37+F38</f>
        <v>442251.18</v>
      </c>
      <c r="G39" s="374">
        <f t="shared" si="0"/>
        <v>5609239.33</v>
      </c>
      <c r="H39" s="374">
        <f>H36+H37+H38</f>
        <v>5166988.15</v>
      </c>
      <c r="I39" s="466">
        <f t="shared" si="1"/>
        <v>5609239.33</v>
      </c>
      <c r="J39" s="374"/>
      <c r="K39" s="374">
        <f t="shared" si="2"/>
        <v>5609239.33</v>
      </c>
      <c r="L39" s="374"/>
      <c r="M39" s="375"/>
      <c r="N39" s="376"/>
      <c r="O39" s="375"/>
      <c r="P39" s="376"/>
      <c r="Q39" s="464"/>
      <c r="R39" s="464"/>
    </row>
    <row r="40" ht="21.75" thickTop="1"/>
    <row r="43" ht="21">
      <c r="F43" s="271">
        <f>F36-442251.18</f>
        <v>0</v>
      </c>
    </row>
  </sheetData>
  <mergeCells count="9">
    <mergeCell ref="I1:J1"/>
    <mergeCell ref="S8:U8"/>
    <mergeCell ref="A37:A38"/>
    <mergeCell ref="A4:A7"/>
    <mergeCell ref="A9:A18"/>
    <mergeCell ref="A20:A27"/>
    <mergeCell ref="A32:A33"/>
    <mergeCell ref="A2:G2"/>
    <mergeCell ref="K1:N1"/>
  </mergeCells>
  <printOptions/>
  <pageMargins left="0.16" right="0.11" top="0.17" bottom="0.15" header="0.16" footer="0.1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2013-02-13T04:00:54Z</cp:lastPrinted>
  <dcterms:created xsi:type="dcterms:W3CDTF">2011-08-30T02:59:57Z</dcterms:created>
  <dcterms:modified xsi:type="dcterms:W3CDTF">2013-02-13T06:38:45Z</dcterms:modified>
  <cp:category/>
  <cp:version/>
  <cp:contentType/>
  <cp:contentStatus/>
</cp:coreProperties>
</file>