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5192" windowHeight="11016" tabRatio="963" activeTab="0"/>
  </bookViews>
  <sheets>
    <sheet name="งบทดลอง" sheetId="1" r:id="rId1"/>
    <sheet name="รายละเอียดเงินรายรับ" sheetId="2" r:id="rId2"/>
    <sheet name="รายละเอียดเงินรับฝาก" sheetId="3" r:id="rId3"/>
    <sheet name="รายงานรับ-จ่าย เงินสด" sheetId="4" r:id="rId4"/>
    <sheet name="งบกระทบยอด" sheetId="5" r:id="rId5"/>
  </sheets>
  <externalReferences>
    <externalReference r:id="rId8"/>
  </externalReferences>
  <definedNames/>
  <calcPr fullCalcOnLoad="1"/>
</workbook>
</file>

<file path=xl/comments4.xml><?xml version="1.0" encoding="utf-8"?>
<comments xmlns="http://schemas.openxmlformats.org/spreadsheetml/2006/main">
  <authors>
    <author>HomeUser</author>
  </authors>
  <commentList>
    <comment ref="G10" authorId="0">
      <text>
        <r>
          <rPr>
            <b/>
            <sz val="9"/>
            <rFont val="Tahoma"/>
            <family val="0"/>
          </rPr>
          <t>HomeUser:</t>
        </r>
        <r>
          <rPr>
            <sz val="9"/>
            <rFont val="Tahoma"/>
            <family val="0"/>
          </rPr>
          <t xml:space="preserve">
เดือน ต.ค. เท่ากันทั้งสองด้าน เดือนต่อไปเท่าเดิมไม่เปลี่ยน 
</t>
        </r>
      </text>
    </comment>
    <comment ref="G78" authorId="0">
      <text>
        <r>
          <rPr>
            <b/>
            <sz val="9"/>
            <rFont val="Tahoma"/>
            <family val="0"/>
          </rPr>
          <t xml:space="preserve">รายรับ - รายจ่าย
</t>
        </r>
        <r>
          <rPr>
            <sz val="9"/>
            <rFont val="Tahoma"/>
            <family val="0"/>
          </rPr>
          <t xml:space="preserve">
</t>
        </r>
      </text>
    </comment>
    <comment ref="G81" authorId="0">
      <text>
        <r>
          <rPr>
            <sz val="9"/>
            <rFont val="Tahoma"/>
            <family val="0"/>
          </rPr>
          <t xml:space="preserve">
ยอดจะต้องเท่ากันกับขวามือ
</t>
        </r>
      </text>
    </comment>
    <comment ref="J80" authorId="0">
      <text>
        <r>
          <rPr>
            <b/>
            <sz val="8"/>
            <rFont val="Tahoma"/>
            <family val="0"/>
          </rPr>
          <t>HomeUser:</t>
        </r>
        <r>
          <rPr>
            <sz val="8"/>
            <rFont val="Tahoma"/>
            <family val="0"/>
          </rPr>
          <t xml:space="preserve">
ค่าเป็นบวก รายรับสูงกว่ารายจ่าย ค่าเป็นลบรายรับ(ต่ำกว่า)รายจ่าย
</t>
        </r>
      </text>
    </comment>
    <comment ref="K78" authorId="0">
      <text>
        <r>
          <rPr>
            <b/>
            <sz val="8"/>
            <rFont val="Tahoma"/>
            <family val="0"/>
          </rPr>
          <t xml:space="preserve">HomeUser
ค่าเป็นบวกหมายถึง รายรับสูงกว่ารายจ่าย ค่าเป็นลบรายรับ(ต่ำกว่า)รายจ่าย
</t>
        </r>
      </text>
    </comment>
  </commentList>
</comments>
</file>

<file path=xl/sharedStrings.xml><?xml version="1.0" encoding="utf-8"?>
<sst xmlns="http://schemas.openxmlformats.org/spreadsheetml/2006/main" count="292" uniqueCount="188">
  <si>
    <t>องค์การบริหารส่วนตำบลหูล่อง</t>
  </si>
  <si>
    <t>เครดิต</t>
  </si>
  <si>
    <t>รหัสบัญชี</t>
  </si>
  <si>
    <t>รายการ</t>
  </si>
  <si>
    <t>บัญชีเงินรายรับ</t>
  </si>
  <si>
    <t>-</t>
  </si>
  <si>
    <t>งบทดลอง</t>
  </si>
  <si>
    <t>เดบิต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</si>
  <si>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</si>
  <si>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</si>
  <si>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</si>
  <si>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</si>
  <si>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</si>
  <si>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</si>
  <si>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เงินสะสม</t>
  </si>
  <si>
    <t>เงินอุดหนุนเฉพาะกิจ</t>
  </si>
  <si>
    <t>เงินอุดหนุนทั่วไประบุวัตถุประสงค์</t>
  </si>
  <si>
    <t>ประเภท</t>
  </si>
  <si>
    <t>รายละเอียด</t>
  </si>
  <si>
    <t>ประมาณการ</t>
  </si>
  <si>
    <t>ภาษีโรงเรือนและที่ดิน</t>
  </si>
  <si>
    <t>ภาษีบำรุงท้องที่</t>
  </si>
  <si>
    <t>ภาษีป้าย</t>
  </si>
  <si>
    <t>ภาษีมูลค่าเพิ่ม (พ.ร.บ. กำหนดแผนฯ)</t>
  </si>
  <si>
    <t>ภาษีมูลค่าเพิ่ม (1ใน9)</t>
  </si>
  <si>
    <t xml:space="preserve">ภาษีธุรกิจเฉพาะ </t>
  </si>
  <si>
    <t>ภาษีสุรา</t>
  </si>
  <si>
    <t>ภาษีสรรพาสามิต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</si>
  <si>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</si>
  <si>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</si>
  <si>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ค่าธรรมเนียมจดทะเบียนสิทธิและนิติกรรมที่ดิน</t>
  </si>
  <si>
    <t>อากรประทานบัตรและอาชญาบัตรประมง</t>
  </si>
  <si>
    <t>ค่าใบอนุญาตเกี่ยวกับการควบคุมอาคาร</t>
  </si>
  <si>
    <t>ค่าปรับผู้กระทำผิดกฎหมายจราจรทางบก</t>
  </si>
  <si>
    <t>ค่าปรับการผิดสัญญา (ค่าปรับอื่น)</t>
  </si>
  <si>
    <t>ค่าธรรมเนียมจดทะเบียนพาณิชย์</t>
  </si>
  <si>
    <t>ดอกเบี้ย</t>
  </si>
  <si>
    <t>รายได้จากสาธารณูปโภคและการพาณิชย์</t>
  </si>
  <si>
    <t>ค่าขายแบบแปลน</t>
  </si>
  <si>
    <t xml:space="preserve">รายได้เบ็ดเตล็ดอื่น ๆ </t>
  </si>
  <si>
    <t>เงินอุดหนุนทั่วไป ระบุวัตถุประสงค์</t>
  </si>
  <si>
    <t>เงินอุดหนุนเฉพาะกิจ - กรมการปกครอง</t>
  </si>
  <si>
    <t>จำนวนเงินรวมทั้งสิ้น</t>
  </si>
  <si>
    <t>รายได้จากทรัพย์สิน</t>
  </si>
  <si>
    <t>รายได้จากสาธารณูปโภค</t>
  </si>
  <si>
    <t>ภาษีหัก ณ ที่จ่าย</t>
  </si>
  <si>
    <t xml:space="preserve">เงินมัดจำประกันสัญญา </t>
  </si>
  <si>
    <t>เงินส่วนลด 6%</t>
  </si>
  <si>
    <t>เงินค่าใช้จ่าย 5%</t>
  </si>
  <si>
    <t>ยอดยกมา</t>
  </si>
  <si>
    <t>คงเหลือ</t>
  </si>
  <si>
    <t>เงินมัดจำประกันมาตรน้ำ</t>
  </si>
  <si>
    <t xml:space="preserve">     องค์การบริหารส่วนตำบลหูล่อง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</si>
  <si>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</si>
  <si>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</si>
  <si>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</si>
  <si>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</si>
  <si>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รหัส</t>
  </si>
  <si>
    <t>บาท</t>
  </si>
  <si>
    <t>บัญชี</t>
  </si>
  <si>
    <t>ภาษีอากร</t>
  </si>
  <si>
    <t>ค่าธรรมเนียม ค่าปรับและใบอนุญาต</t>
  </si>
  <si>
    <t>รายได้เบ็ดเตล็ด</t>
  </si>
  <si>
    <t>ภาษีจัดสรร</t>
  </si>
  <si>
    <t>เงินอุดหนุน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</si>
  <si>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</si>
  <si>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</si>
  <si>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</si>
  <si>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</si>
  <si>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441002</t>
  </si>
  <si>
    <t>300000</t>
  </si>
  <si>
    <t>441000</t>
  </si>
  <si>
    <t>รวมรายรับ</t>
  </si>
  <si>
    <t>รายจ่าย</t>
  </si>
  <si>
    <t>510000</t>
  </si>
  <si>
    <t>520000</t>
  </si>
  <si>
    <t>531000</t>
  </si>
  <si>
    <t>532000</t>
  </si>
  <si>
    <t>533000</t>
  </si>
  <si>
    <t>534000</t>
  </si>
  <si>
    <t>561000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</si>
  <si>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</si>
  <si>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</si>
  <si>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</si>
  <si>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</si>
  <si>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</si>
  <si>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230100</t>
  </si>
  <si>
    <t>รายจ่ายค้างจ่าย</t>
  </si>
  <si>
    <t>210400</t>
  </si>
  <si>
    <t>รายจ่ายรอจ่าย</t>
  </si>
  <si>
    <t>210500</t>
  </si>
  <si>
    <t>รวมรายจ่าย</t>
  </si>
  <si>
    <t xml:space="preserve"> สูงกว่า</t>
  </si>
  <si>
    <t>รายรับ                                   รายจ่าย</t>
  </si>
  <si>
    <t>(ต่ำกว่า)</t>
  </si>
  <si>
    <t>ยอดยกไป</t>
  </si>
  <si>
    <t>รายละเอียดประกอบงบรับ-จ่าย (จ่าย)</t>
  </si>
  <si>
    <t>เอาเฉพาะเดบิตของเดือน</t>
  </si>
  <si>
    <t xml:space="preserve">       (ลงชื่อ)………………………..                    (ลงชื่อ)……………………..…                      (ลงชื่อ)………………………..</t>
  </si>
  <si>
    <t>ต้องเป็นยอดที่ปรับปรุงแล้ว</t>
  </si>
  <si>
    <t xml:space="preserve">      อำเภอปากพนัง    จังหวัดนครศรีธรรมราช</t>
  </si>
  <si>
    <t>ธนาคาร  ธกส.  สาขา  ปากพนัง</t>
  </si>
  <si>
    <t>งบกระทบยอดเงินฝากธนาคาร</t>
  </si>
  <si>
    <r>
      <t>บวก</t>
    </r>
    <r>
      <rPr>
        <sz val="16"/>
        <rFont val="Angsana New"/>
        <family val="1"/>
      </rPr>
      <t xml:space="preserve"> : เงินฝากระหว่างทาง</t>
    </r>
  </si>
  <si>
    <t>วันที่ลงบัญชี</t>
  </si>
  <si>
    <t>วันที่ฝากธนาคาร</t>
  </si>
  <si>
    <t>จำนวนเงิน</t>
  </si>
  <si>
    <t xml:space="preserve"> ............................</t>
  </si>
  <si>
    <t>..........................</t>
  </si>
  <si>
    <t>...........................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</si>
  <si>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</si>
  <si>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</si>
  <si>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</si>
  <si>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r>
      <t>บวก</t>
    </r>
    <r>
      <rPr>
        <sz val="16"/>
        <rFont val="Angsana New"/>
        <family val="1"/>
      </rPr>
      <t xml:space="preserve"> : หรือ (</t>
    </r>
    <r>
      <rPr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>) รายการกระทบยอดอื่นๆ</t>
    </r>
  </si>
  <si>
    <t>………………..</t>
  </si>
  <si>
    <t>ผู้จัดทำ</t>
  </si>
  <si>
    <t>รับ (Cr.)</t>
  </si>
  <si>
    <t>จ่าย (Dr.)</t>
  </si>
  <si>
    <t>เอามาจากรายละเอียดเงินรายรับ</t>
  </si>
  <si>
    <t>เอามาเฉพาะรับยอดรายละเอียดเงินรับฝาก</t>
  </si>
  <si>
    <t>เอามาจากแยกประเภทเฉพาะเดบิต</t>
  </si>
  <si>
    <t>ยอดต้องตรงกับรายละเอียดเงินรายรับและใบผ่าน3</t>
  </si>
  <si>
    <t>เพิ่มยอดเมื่อยืมเงิน</t>
  </si>
  <si>
    <t>ยอดยกมา-(ต่ำกว่า) ยอดยกไปต้องเท่าบัญชีเงินฝาก3บัญชี</t>
  </si>
  <si>
    <t>รายรับสูงกว่ารายจ่ายจนถึงปัจจุบัน</t>
  </si>
  <si>
    <t>รายรับต่ำกว่ารายจ่าย</t>
  </si>
  <si>
    <t>โอนเพิ่ม</t>
  </si>
  <si>
    <t>โอนลด</t>
  </si>
  <si>
    <t>เอามาจากแยกประเภทเพิ่มยอดเมื่อรับคืนเงินยืม Cr.</t>
  </si>
  <si>
    <t>ลูกหนี้ภาษีบำรุงท้องที่</t>
  </si>
  <si>
    <t>ใบผ่านมาตรฐาน 2</t>
  </si>
  <si>
    <t>เงินกองทุนโครงการเศรษฐกิจชุมชน</t>
  </si>
  <si>
    <t>ค่าใบอนุญาตรับทำการเก็บขนสิ่งปฏิกูลและมูลฝอย</t>
  </si>
  <si>
    <t>110602</t>
  </si>
  <si>
    <t>เดือนที่แล้ว</t>
  </si>
  <si>
    <t xml:space="preserve">                                                  </t>
  </si>
  <si>
    <t xml:space="preserve">               ผู้ตรวจสอบ</t>
  </si>
  <si>
    <t>ค่าธรรมเนียมเก็บและขนขยะมูลฝอย</t>
  </si>
  <si>
    <t>เอามาจากแยกประเภท ดูตัวเงินเป็นหลัก</t>
  </si>
  <si>
    <t>ตามงบดุล บัญชีเงินฝาก 3 บัญชี</t>
  </si>
  <si>
    <t xml:space="preserve">             (นางกาญจนา  สุขเกษม)</t>
  </si>
  <si>
    <t xml:space="preserve">                      ผู้อำนวยการกองคลัง                         ปลัดองค์การบริหารส่วนตำบล                นายกองค์การบริหารส่วนตำบลหูล่อง                      </t>
  </si>
  <si>
    <t xml:space="preserve">                     ตำแหน่ง  ผู้อำนวยการกองคลัง</t>
  </si>
  <si>
    <t xml:space="preserve">  ตำแหน่ง   นักวิชาการเงินและบัญชี</t>
  </si>
  <si>
    <t xml:space="preserve">                            (นางสาวพนิดา  ขนานชี)</t>
  </si>
  <si>
    <t>รวม (1)</t>
  </si>
  <si>
    <t>รวม (2)</t>
  </si>
  <si>
    <t>รวม (3)</t>
  </si>
  <si>
    <t>รวม (4)</t>
  </si>
  <si>
    <t>รวม (5)</t>
  </si>
  <si>
    <t>รวม (6)</t>
  </si>
  <si>
    <r>
      <t xml:space="preserve">เงินอุดหนุนทั่วไป (อบต.)  </t>
    </r>
    <r>
      <rPr>
        <b/>
        <sz val="14"/>
        <rFont val="AngsanaUPC"/>
        <family val="1"/>
      </rPr>
      <t>(รวม 7)</t>
    </r>
  </si>
  <si>
    <t>รวม  (1) - (7)</t>
  </si>
  <si>
    <t>หมายเหตุ 2</t>
  </si>
  <si>
    <t>เงินรับฝาก  (หมายเหตุ 1)</t>
  </si>
  <si>
    <t>รายรับ  (หมายเหตุ 2)</t>
  </si>
  <si>
    <t xml:space="preserve">                   (นางสาวพนิดา  ขนานชี)                             (นายฐิตติพงศ์  คงช่วย)                                     (นายวิชิต  เกื้อบรรจง)</t>
  </si>
  <si>
    <t>ธ.ค. 56</t>
  </si>
  <si>
    <t>ค่าธรรมเนียมเกี่ยวกับการควบคุมอาคาร</t>
  </si>
  <si>
    <t>ค่าใบอนุญาตประกอบการค้าสำหรับกิจการที่เป็นอันตรายต่อสุขภาพ</t>
  </si>
  <si>
    <t>ค่าภาคหลวง(ป่าไม้)</t>
  </si>
  <si>
    <t>ปีงบประมาณ  2557</t>
  </si>
  <si>
    <t>เงินอุดหนุนทั่วไป</t>
  </si>
  <si>
    <t>เงินเดือน ค่าจ้างประจำและค่าจ้างชั่วคราว</t>
  </si>
  <si>
    <t>ภาษีอากรจัดเก็บเอง</t>
  </si>
  <si>
    <t>หมายเหตุ 1</t>
  </si>
  <si>
    <t xml:space="preserve">  รายละเอียดประกอบงบทดลอง, รายงานรับ - จ่าย เงินสด</t>
  </si>
  <si>
    <t>บัญชีเงินรับฝาก</t>
  </si>
  <si>
    <t xml:space="preserve">                            รายละเอียดประกอบงบทดลอง, รายงานรับ-จ่ายเงินสด                             </t>
  </si>
  <si>
    <t>ประจำปีงบประมาณ พ.ศ.2557</t>
  </si>
  <si>
    <r>
      <t>รายรับ</t>
    </r>
    <r>
      <rPr>
        <b/>
        <sz val="16"/>
        <color indexed="10"/>
        <rFont val="Angsana New"/>
        <family val="1"/>
      </rPr>
      <t xml:space="preserve"> (หมายเหตุ 2)</t>
    </r>
  </si>
  <si>
    <t>เงินรับฝาก   (หมายเหตุ 1)</t>
  </si>
  <si>
    <t>เงินรับฝาก (หมายเหตุ 1)</t>
  </si>
  <si>
    <t>เลขที่บัญชี  01-092-2-70585-3</t>
  </si>
  <si>
    <t>รวม ต.ค.-พ.ย.56</t>
  </si>
  <si>
    <t>1-30 พ.ย.56</t>
  </si>
  <si>
    <t>1 - 31 ต.ค.56</t>
  </si>
  <si>
    <t>รวม ต.ค.56</t>
  </si>
  <si>
    <t>รวม ต.ค.-ธ.ค.56</t>
  </si>
  <si>
    <r>
      <t>เงินอุดหนุนเฉพาะกิจ</t>
    </r>
    <r>
      <rPr>
        <sz val="16"/>
        <rFont val="Angsana New"/>
        <family val="1"/>
      </rPr>
      <t xml:space="preserve"> </t>
    </r>
  </si>
  <si>
    <t>ณ วันที่  31 มกราคม 2557</t>
  </si>
  <si>
    <t>ม.ค. 57</t>
  </si>
  <si>
    <t>รวม ต.ค.-ม.ค.57</t>
  </si>
  <si>
    <t xml:space="preserve">                                     ประจำเดือน มกราคม พ.ศ. 2557</t>
  </si>
  <si>
    <t>ยอดคงเหลือตามรายงานธนาคาร   ณ  วันที่  31 มกราคม 2557</t>
  </si>
  <si>
    <t>ยอดคงเหลือตามบัญชี ณ วันที่ 31 มกราคม 2557</t>
  </si>
  <si>
    <t>(ลงชื่อ)………….......................…..วันที่ 31 มกราคม 2557</t>
  </si>
  <si>
    <t xml:space="preserve">              (ลงชื่อ)……....................………...วันที่ 31 มกราคม 2557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</si>
</sst>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"/>
    <numFmt numFmtId="199" formatCode="#,##0.000000000"/>
    <numFmt numFmtId="200" formatCode="_-* #,##0.000_-;\-* #,##0.000_-;_-* &quot;-&quot;??_-;_-@_-"/>
    <numFmt numFmtId="201" formatCode="00"/>
    <numFmt numFmtId="202" formatCode="_-* #,##0.0000_-;\-* #,##0.0000_-;_-* &quot;-&quot;??_-;_-@_-"/>
    <numFmt numFmtId="203" formatCode="_00"/>
    <numFmt numFmtId="204" formatCode="00.0"/>
    <numFmt numFmtId="205" formatCode="00.00"/>
    <numFmt numFmtId="206" formatCode="_(* #,##0_);_(* \(#,##0\);_(* &quot;-&quot;??_);_(@_)"/>
    <numFmt numFmtId="207" formatCode="_(* #,##0.00_);_(* \(#,##0.00\);_(* &quot;-&quot;??_);_(@_)"/>
    <numFmt numFmtId="208" formatCode="#\ ?/2"/>
    <numFmt numFmtId="209" formatCode="#,##0.00_ ;\-#,##0.00\ "/>
    <numFmt numFmtId="210" formatCode="_(* #,##0.0_);_(* \(#,##0.0\);_(* &quot;-&quot;??_);_(@_)"/>
    <numFmt numFmtId="211" formatCode="mmm\-yyyy"/>
    <numFmt numFmtId="212" formatCode="#,##0.0"/>
    <numFmt numFmtId="213" formatCode="00\l"/>
    <numFmt numFmtId="214" formatCode="00.0\l"/>
    <numFmt numFmtId="215" formatCode="00.00\l"/>
    <numFmt numFmtId="216" formatCode="00.000\l"/>
  </numFmts>
  <fonts count="71">
    <font>
      <sz val="10"/>
      <name val="Arial"/>
      <family val="0"/>
    </font>
    <font>
      <sz val="16"/>
      <name val="AngsanaUPC"/>
      <family val="1"/>
    </font>
    <font>
      <sz val="8"/>
      <name val="Arial"/>
      <family val="0"/>
    </font>
    <font>
      <b/>
      <sz val="16"/>
      <name val="AngsanaUPC"/>
      <family val="1"/>
    </font>
    <font>
      <b/>
      <sz val="16"/>
      <name val="Angsana New"/>
      <family val="1"/>
    </font>
    <font>
      <sz val="16"/>
      <color indexed="10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8"/>
      <name val="Angsana New"/>
      <family val="1"/>
    </font>
    <font>
      <b/>
      <sz val="16"/>
      <name val="Browallia New"/>
      <family val="2"/>
    </font>
    <font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6"/>
      <color indexed="10"/>
      <name val="Angsana New"/>
      <family val="1"/>
    </font>
    <font>
      <b/>
      <sz val="18"/>
      <color indexed="10"/>
      <name val="AngsanaUPC"/>
      <family val="1"/>
    </font>
    <font>
      <b/>
      <sz val="16"/>
      <color indexed="10"/>
      <name val="Browallia New"/>
      <family val="2"/>
    </font>
    <font>
      <sz val="10"/>
      <color indexed="10"/>
      <name val="Arial"/>
      <family val="0"/>
    </font>
    <font>
      <u val="single"/>
      <sz val="16"/>
      <name val="Angsana New"/>
      <family val="1"/>
    </font>
    <font>
      <b/>
      <u val="single"/>
      <sz val="16"/>
      <color indexed="10"/>
      <name val="Angsana New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 New"/>
      <family val="1"/>
    </font>
    <font>
      <b/>
      <sz val="14"/>
      <color indexed="10"/>
      <name val="Angsana New"/>
      <family val="1"/>
    </font>
    <font>
      <sz val="16"/>
      <color indexed="10"/>
      <name val="Angsana New"/>
      <family val="1"/>
    </font>
    <font>
      <b/>
      <sz val="12"/>
      <name val="Arial"/>
      <family val="2"/>
    </font>
    <font>
      <sz val="16"/>
      <color indexed="12"/>
      <name val="AngsanaUPC"/>
      <family val="1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0"/>
    </font>
    <font>
      <b/>
      <sz val="16"/>
      <color indexed="17"/>
      <name val="Angsana New"/>
      <family val="1"/>
    </font>
    <font>
      <b/>
      <sz val="16"/>
      <color indexed="14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b/>
      <sz val="20"/>
      <name val="Angsana New"/>
      <family val="1"/>
    </font>
    <font>
      <b/>
      <u val="single"/>
      <sz val="16"/>
      <name val="Angsana New"/>
      <family val="1"/>
    </font>
    <font>
      <b/>
      <sz val="14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12" xfId="33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88" fontId="1" fillId="0" borderId="13" xfId="33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3" fontId="1" fillId="0" borderId="13" xfId="33" applyFont="1" applyBorder="1" applyAlignment="1">
      <alignment/>
    </xf>
    <xf numFmtId="43" fontId="3" fillId="0" borderId="15" xfId="33" applyFont="1" applyBorder="1" applyAlignment="1">
      <alignment horizontal="center"/>
    </xf>
    <xf numFmtId="43" fontId="1" fillId="0" borderId="12" xfId="33" applyFont="1" applyBorder="1" applyAlignment="1">
      <alignment/>
    </xf>
    <xf numFmtId="43" fontId="1" fillId="0" borderId="16" xfId="33" applyFont="1" applyBorder="1" applyAlignment="1">
      <alignment/>
    </xf>
    <xf numFmtId="43" fontId="3" fillId="0" borderId="17" xfId="33" applyFont="1" applyBorder="1" applyAlignment="1">
      <alignment/>
    </xf>
    <xf numFmtId="43" fontId="1" fillId="0" borderId="0" xfId="33" applyFont="1" applyAlignment="1">
      <alignment/>
    </xf>
    <xf numFmtId="0" fontId="3" fillId="0" borderId="0" xfId="0" applyFont="1" applyAlignment="1">
      <alignment horizontal="center"/>
    </xf>
    <xf numFmtId="188" fontId="1" fillId="0" borderId="13" xfId="33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201" fontId="1" fillId="0" borderId="12" xfId="0" applyNumberFormat="1" applyFont="1" applyBorder="1" applyAlignment="1">
      <alignment horizontal="center"/>
    </xf>
    <xf numFmtId="201" fontId="1" fillId="0" borderId="13" xfId="0" applyNumberFormat="1" applyFont="1" applyBorder="1" applyAlignment="1">
      <alignment horizontal="center"/>
    </xf>
    <xf numFmtId="43" fontId="3" fillId="0" borderId="18" xfId="33" applyFont="1" applyBorder="1" applyAlignment="1">
      <alignment/>
    </xf>
    <xf numFmtId="0" fontId="9" fillId="0" borderId="0" xfId="0" applyFont="1" applyAlignment="1">
      <alignment/>
    </xf>
    <xf numFmtId="49" fontId="11" fillId="0" borderId="19" xfId="0" applyNumberFormat="1" applyFont="1" applyBorder="1" applyAlignment="1">
      <alignment horizontal="center"/>
    </xf>
    <xf numFmtId="206" fontId="4" fillId="0" borderId="11" xfId="33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206" fontId="4" fillId="0" borderId="20" xfId="33" applyNumberFormat="1" applyFont="1" applyBorder="1" applyAlignment="1">
      <alignment/>
    </xf>
    <xf numFmtId="206" fontId="4" fillId="0" borderId="19" xfId="33" applyNumberFormat="1" applyFont="1" applyBorder="1" applyAlignment="1">
      <alignment/>
    </xf>
    <xf numFmtId="206" fontId="4" fillId="0" borderId="0" xfId="33" applyNumberFormat="1" applyFont="1" applyBorder="1" applyAlignment="1">
      <alignment/>
    </xf>
    <xf numFmtId="206" fontId="4" fillId="0" borderId="21" xfId="33" applyNumberFormat="1" applyFont="1" applyBorder="1" applyAlignment="1">
      <alignment/>
    </xf>
    <xf numFmtId="206" fontId="12" fillId="0" borderId="19" xfId="33" applyNumberFormat="1" applyFont="1" applyBorder="1" applyAlignment="1">
      <alignment horizontal="center"/>
    </xf>
    <xf numFmtId="206" fontId="4" fillId="0" borderId="13" xfId="33" applyNumberFormat="1" applyFont="1" applyBorder="1" applyAlignment="1">
      <alignment/>
    </xf>
    <xf numFmtId="206" fontId="4" fillId="0" borderId="13" xfId="33" applyNumberFormat="1" applyFont="1" applyBorder="1" applyAlignment="1">
      <alignment horizontal="center"/>
    </xf>
    <xf numFmtId="206" fontId="12" fillId="0" borderId="13" xfId="33" applyNumberFormat="1" applyFont="1" applyBorder="1" applyAlignment="1">
      <alignment horizontal="center"/>
    </xf>
    <xf numFmtId="201" fontId="4" fillId="0" borderId="13" xfId="33" applyNumberFormat="1" applyFont="1" applyBorder="1" applyAlignment="1">
      <alignment horizontal="center"/>
    </xf>
    <xf numFmtId="206" fontId="4" fillId="0" borderId="11" xfId="33" applyNumberFormat="1" applyFont="1" applyBorder="1" applyAlignment="1">
      <alignment/>
    </xf>
    <xf numFmtId="49" fontId="12" fillId="0" borderId="13" xfId="33" applyNumberFormat="1" applyFont="1" applyBorder="1" applyAlignment="1">
      <alignment horizontal="center"/>
    </xf>
    <xf numFmtId="206" fontId="4" fillId="0" borderId="20" xfId="33" applyNumberFormat="1" applyFont="1" applyBorder="1" applyAlignment="1">
      <alignment horizontal="right"/>
    </xf>
    <xf numFmtId="41" fontId="4" fillId="0" borderId="13" xfId="33" applyNumberFormat="1" applyFont="1" applyBorder="1" applyAlignment="1">
      <alignment horizontal="center"/>
    </xf>
    <xf numFmtId="43" fontId="0" fillId="0" borderId="0" xfId="33" applyFont="1" applyAlignment="1">
      <alignment/>
    </xf>
    <xf numFmtId="206" fontId="4" fillId="0" borderId="0" xfId="33" applyNumberFormat="1" applyFont="1" applyBorder="1" applyAlignment="1">
      <alignment horizontal="right"/>
    </xf>
    <xf numFmtId="206" fontId="4" fillId="0" borderId="22" xfId="33" applyNumberFormat="1" applyFont="1" applyBorder="1" applyAlignment="1">
      <alignment horizontal="right"/>
    </xf>
    <xf numFmtId="206" fontId="4" fillId="0" borderId="16" xfId="33" applyNumberFormat="1" applyFont="1" applyBorder="1" applyAlignment="1">
      <alignment horizontal="center"/>
    </xf>
    <xf numFmtId="206" fontId="4" fillId="0" borderId="0" xfId="33" applyNumberFormat="1" applyFont="1" applyAlignment="1">
      <alignment/>
    </xf>
    <xf numFmtId="206" fontId="4" fillId="0" borderId="11" xfId="33" applyNumberFormat="1" applyFont="1" applyBorder="1" applyAlignment="1">
      <alignment horizontal="center"/>
    </xf>
    <xf numFmtId="206" fontId="4" fillId="0" borderId="20" xfId="33" applyNumberFormat="1" applyFont="1" applyBorder="1" applyAlignment="1">
      <alignment horizontal="left"/>
    </xf>
    <xf numFmtId="206" fontId="4" fillId="0" borderId="22" xfId="33" applyNumberFormat="1" applyFont="1" applyBorder="1" applyAlignment="1">
      <alignment/>
    </xf>
    <xf numFmtId="206" fontId="4" fillId="0" borderId="23" xfId="33" applyNumberFormat="1" applyFont="1" applyBorder="1" applyAlignment="1">
      <alignment/>
    </xf>
    <xf numFmtId="201" fontId="4" fillId="0" borderId="15" xfId="33" applyNumberFormat="1" applyFont="1" applyBorder="1" applyAlignment="1">
      <alignment horizontal="center"/>
    </xf>
    <xf numFmtId="206" fontId="4" fillId="0" borderId="0" xfId="33" applyNumberFormat="1" applyFont="1" applyBorder="1" applyAlignment="1">
      <alignment horizontal="center"/>
    </xf>
    <xf numFmtId="206" fontId="11" fillId="0" borderId="0" xfId="33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206" fontId="4" fillId="0" borderId="17" xfId="33" applyNumberFormat="1" applyFont="1" applyBorder="1" applyAlignment="1">
      <alignment horizontal="center"/>
    </xf>
    <xf numFmtId="206" fontId="4" fillId="0" borderId="0" xfId="33" applyNumberFormat="1" applyFont="1" applyBorder="1" applyAlignment="1">
      <alignment horizontal="left"/>
    </xf>
    <xf numFmtId="206" fontId="11" fillId="0" borderId="19" xfId="33" applyNumberFormat="1" applyFont="1" applyBorder="1" applyAlignment="1">
      <alignment horizontal="center"/>
    </xf>
    <xf numFmtId="49" fontId="12" fillId="0" borderId="13" xfId="33" applyNumberFormat="1" applyFont="1" applyBorder="1" applyAlignment="1">
      <alignment horizontal="center"/>
    </xf>
    <xf numFmtId="49" fontId="12" fillId="0" borderId="20" xfId="33" applyNumberFormat="1" applyFont="1" applyBorder="1" applyAlignment="1">
      <alignment horizontal="center"/>
    </xf>
    <xf numFmtId="206" fontId="4" fillId="0" borderId="16" xfId="33" applyNumberFormat="1" applyFont="1" applyBorder="1" applyAlignment="1">
      <alignment horizontal="right"/>
    </xf>
    <xf numFmtId="206" fontId="4" fillId="0" borderId="13" xfId="33" applyNumberFormat="1" applyFont="1" applyBorder="1" applyAlignment="1">
      <alignment/>
    </xf>
    <xf numFmtId="206" fontId="13" fillId="0" borderId="0" xfId="33" applyNumberFormat="1" applyFont="1" applyBorder="1" applyAlignment="1">
      <alignment/>
    </xf>
    <xf numFmtId="206" fontId="13" fillId="0" borderId="22" xfId="33" applyNumberFormat="1" applyFont="1" applyBorder="1" applyAlignment="1">
      <alignment/>
    </xf>
    <xf numFmtId="43" fontId="0" fillId="0" borderId="0" xfId="33" applyNumberFormat="1" applyFont="1" applyAlignment="1">
      <alignment/>
    </xf>
    <xf numFmtId="43" fontId="14" fillId="0" borderId="0" xfId="33" applyNumberFormat="1" applyFont="1" applyAlignment="1">
      <alignment/>
    </xf>
    <xf numFmtId="43" fontId="5" fillId="0" borderId="0" xfId="33" applyNumberFormat="1" applyFont="1" applyAlignment="1">
      <alignment/>
    </xf>
    <xf numFmtId="43" fontId="0" fillId="0" borderId="0" xfId="33" applyNumberFormat="1" applyFont="1" applyBorder="1" applyAlignment="1">
      <alignment/>
    </xf>
    <xf numFmtId="188" fontId="4" fillId="0" borderId="0" xfId="33" applyNumberFormat="1" applyFont="1" applyBorder="1" applyAlignment="1">
      <alignment/>
    </xf>
    <xf numFmtId="188" fontId="4" fillId="0" borderId="0" xfId="33" applyNumberFormat="1" applyFont="1" applyBorder="1" applyAlignment="1">
      <alignment horizontal="center"/>
    </xf>
    <xf numFmtId="0" fontId="15" fillId="0" borderId="0" xfId="0" applyFont="1" applyAlignment="1">
      <alignment/>
    </xf>
    <xf numFmtId="43" fontId="16" fillId="0" borderId="0" xfId="33" applyNumberFormat="1" applyFont="1" applyAlignment="1">
      <alignment/>
    </xf>
    <xf numFmtId="206" fontId="4" fillId="0" borderId="15" xfId="33" applyNumberFormat="1" applyFont="1" applyBorder="1" applyAlignment="1">
      <alignment horizontal="right"/>
    </xf>
    <xf numFmtId="49" fontId="12" fillId="0" borderId="22" xfId="33" applyNumberFormat="1" applyFont="1" applyBorder="1" applyAlignment="1">
      <alignment horizontal="center"/>
    </xf>
    <xf numFmtId="206" fontId="11" fillId="0" borderId="16" xfId="33" applyNumberFormat="1" applyFont="1" applyBorder="1" applyAlignment="1">
      <alignment horizontal="center"/>
    </xf>
    <xf numFmtId="206" fontId="11" fillId="0" borderId="11" xfId="33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left"/>
    </xf>
    <xf numFmtId="4" fontId="11" fillId="0" borderId="2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5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11" xfId="33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206" fontId="18" fillId="0" borderId="11" xfId="33" applyNumberFormat="1" applyFont="1" applyBorder="1" applyAlignment="1">
      <alignment/>
    </xf>
    <xf numFmtId="0" fontId="16" fillId="0" borderId="0" xfId="0" applyFont="1" applyAlignment="1">
      <alignment/>
    </xf>
    <xf numFmtId="201" fontId="1" fillId="0" borderId="20" xfId="0" applyNumberFormat="1" applyFont="1" applyBorder="1" applyAlignment="1">
      <alignment horizontal="center"/>
    </xf>
    <xf numFmtId="206" fontId="0" fillId="0" borderId="0" xfId="0" applyNumberFormat="1" applyAlignment="1">
      <alignment/>
    </xf>
    <xf numFmtId="43" fontId="1" fillId="0" borderId="0" xfId="33" applyNumberFormat="1" applyFont="1" applyAlignment="1">
      <alignment/>
    </xf>
    <xf numFmtId="206" fontId="13" fillId="0" borderId="26" xfId="33" applyNumberFormat="1" applyFont="1" applyBorder="1" applyAlignment="1">
      <alignment/>
    </xf>
    <xf numFmtId="201" fontId="13" fillId="0" borderId="18" xfId="33" applyNumberFormat="1" applyFont="1" applyBorder="1" applyAlignment="1">
      <alignment horizontal="center"/>
    </xf>
    <xf numFmtId="201" fontId="21" fillId="0" borderId="16" xfId="33" applyNumberFormat="1" applyFont="1" applyBorder="1" applyAlignment="1">
      <alignment horizontal="center"/>
    </xf>
    <xf numFmtId="206" fontId="13" fillId="0" borderId="11" xfId="33" applyNumberFormat="1" applyFont="1" applyBorder="1" applyAlignment="1">
      <alignment/>
    </xf>
    <xf numFmtId="41" fontId="13" fillId="0" borderId="18" xfId="33" applyNumberFormat="1" applyFont="1" applyBorder="1" applyAlignment="1">
      <alignment horizontal="center"/>
    </xf>
    <xf numFmtId="206" fontId="13" fillId="0" borderId="0" xfId="33" applyNumberFormat="1" applyFont="1" applyAlignment="1">
      <alignment/>
    </xf>
    <xf numFmtId="49" fontId="22" fillId="0" borderId="13" xfId="33" applyNumberFormat="1" applyFont="1" applyBorder="1" applyAlignment="1">
      <alignment horizontal="center"/>
    </xf>
    <xf numFmtId="206" fontId="23" fillId="0" borderId="11" xfId="33" applyNumberFormat="1" applyFont="1" applyBorder="1" applyAlignment="1">
      <alignment horizontal="center"/>
    </xf>
    <xf numFmtId="206" fontId="22" fillId="0" borderId="13" xfId="33" applyNumberFormat="1" applyFont="1" applyBorder="1" applyAlignment="1">
      <alignment horizontal="center"/>
    </xf>
    <xf numFmtId="188" fontId="0" fillId="0" borderId="0" xfId="33" applyNumberFormat="1" applyFont="1" applyAlignment="1">
      <alignment/>
    </xf>
    <xf numFmtId="188" fontId="16" fillId="0" borderId="0" xfId="33" applyNumberFormat="1" applyFont="1" applyAlignment="1">
      <alignment/>
    </xf>
    <xf numFmtId="188" fontId="0" fillId="0" borderId="0" xfId="33" applyNumberFormat="1" applyFont="1" applyBorder="1" applyAlignment="1">
      <alignment/>
    </xf>
    <xf numFmtId="201" fontId="4" fillId="0" borderId="16" xfId="33" applyNumberFormat="1" applyFont="1" applyBorder="1" applyAlignment="1">
      <alignment horizontal="center"/>
    </xf>
    <xf numFmtId="201" fontId="4" fillId="0" borderId="0" xfId="33" applyNumberFormat="1" applyFont="1" applyBorder="1" applyAlignment="1">
      <alignment horizontal="center"/>
    </xf>
    <xf numFmtId="201" fontId="4" fillId="0" borderId="19" xfId="33" applyNumberFormat="1" applyFont="1" applyBorder="1" applyAlignment="1">
      <alignment/>
    </xf>
    <xf numFmtId="201" fontId="0" fillId="0" borderId="0" xfId="0" applyNumberFormat="1" applyAlignment="1">
      <alignment/>
    </xf>
    <xf numFmtId="201" fontId="4" fillId="0" borderId="13" xfId="33" applyNumberFormat="1" applyFont="1" applyBorder="1" applyAlignment="1">
      <alignment/>
    </xf>
    <xf numFmtId="201" fontId="4" fillId="0" borderId="16" xfId="33" applyNumberFormat="1" applyFont="1" applyBorder="1" applyAlignment="1">
      <alignment/>
    </xf>
    <xf numFmtId="43" fontId="5" fillId="0" borderId="0" xfId="33" applyFont="1" applyBorder="1" applyAlignment="1">
      <alignment/>
    </xf>
    <xf numFmtId="43" fontId="1" fillId="0" borderId="27" xfId="33" applyFont="1" applyBorder="1" applyAlignment="1">
      <alignment/>
    </xf>
    <xf numFmtId="43" fontId="1" fillId="0" borderId="20" xfId="33" applyFont="1" applyBorder="1" applyAlignment="1">
      <alignment/>
    </xf>
    <xf numFmtId="43" fontId="1" fillId="0" borderId="22" xfId="33" applyFont="1" applyBorder="1" applyAlignment="1">
      <alignment/>
    </xf>
    <xf numFmtId="43" fontId="3" fillId="0" borderId="12" xfId="33" applyFont="1" applyBorder="1" applyAlignment="1">
      <alignment horizontal="center"/>
    </xf>
    <xf numFmtId="206" fontId="21" fillId="0" borderId="20" xfId="33" applyNumberFormat="1" applyFont="1" applyBorder="1" applyAlignment="1">
      <alignment horizontal="right"/>
    </xf>
    <xf numFmtId="201" fontId="21" fillId="0" borderId="13" xfId="33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209" fontId="6" fillId="0" borderId="12" xfId="33" applyNumberFormat="1" applyFont="1" applyFill="1" applyBorder="1" applyAlignment="1">
      <alignment/>
    </xf>
    <xf numFmtId="209" fontId="6" fillId="0" borderId="13" xfId="33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209" fontId="6" fillId="0" borderId="16" xfId="33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209" fontId="6" fillId="0" borderId="19" xfId="33" applyNumberFormat="1" applyFont="1" applyFill="1" applyBorder="1" applyAlignment="1">
      <alignment/>
    </xf>
    <xf numFmtId="209" fontId="7" fillId="0" borderId="13" xfId="33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43" fontId="6" fillId="0" borderId="0" xfId="33" applyNumberFormat="1" applyFont="1" applyFill="1" applyAlignment="1">
      <alignment/>
    </xf>
    <xf numFmtId="43" fontId="6" fillId="0" borderId="0" xfId="33" applyFont="1" applyFill="1" applyAlignment="1">
      <alignment/>
    </xf>
    <xf numFmtId="43" fontId="25" fillId="0" borderId="0" xfId="33" applyFont="1" applyAlignment="1">
      <alignment/>
    </xf>
    <xf numFmtId="201" fontId="13" fillId="33" borderId="18" xfId="33" applyNumberFormat="1" applyFont="1" applyFill="1" applyBorder="1" applyAlignment="1">
      <alignment horizontal="center"/>
    </xf>
    <xf numFmtId="206" fontId="13" fillId="33" borderId="26" xfId="33" applyNumberFormat="1" applyFont="1" applyFill="1" applyBorder="1" applyAlignment="1">
      <alignment/>
    </xf>
    <xf numFmtId="201" fontId="13" fillId="33" borderId="15" xfId="33" applyNumberFormat="1" applyFont="1" applyFill="1" applyBorder="1" applyAlignment="1">
      <alignment horizontal="center"/>
    </xf>
    <xf numFmtId="206" fontId="13" fillId="33" borderId="15" xfId="33" applyNumberFormat="1" applyFont="1" applyFill="1" applyBorder="1" applyAlignment="1">
      <alignment horizontal="center"/>
    </xf>
    <xf numFmtId="43" fontId="11" fillId="0" borderId="0" xfId="33" applyFont="1" applyBorder="1" applyAlignment="1">
      <alignment horizontal="left"/>
    </xf>
    <xf numFmtId="43" fontId="11" fillId="0" borderId="0" xfId="33" applyFont="1" applyBorder="1" applyAlignment="1">
      <alignment/>
    </xf>
    <xf numFmtId="43" fontId="11" fillId="0" borderId="0" xfId="33" applyFont="1" applyAlignment="1">
      <alignment/>
    </xf>
    <xf numFmtId="43" fontId="23" fillId="0" borderId="0" xfId="33" applyFont="1" applyAlignment="1">
      <alignment/>
    </xf>
    <xf numFmtId="43" fontId="0" fillId="0" borderId="0" xfId="0" applyNumberFormat="1" applyAlignment="1">
      <alignment/>
    </xf>
    <xf numFmtId="43" fontId="29" fillId="0" borderId="0" xfId="33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3" fontId="4" fillId="34" borderId="28" xfId="33" applyFont="1" applyFill="1" applyBorder="1" applyAlignment="1">
      <alignment horizontal="center"/>
    </xf>
    <xf numFmtId="43" fontId="13" fillId="34" borderId="0" xfId="33" applyFont="1" applyFill="1" applyBorder="1" applyAlignment="1">
      <alignment horizontal="center"/>
    </xf>
    <xf numFmtId="43" fontId="4" fillId="34" borderId="0" xfId="33" applyFont="1" applyFill="1" applyBorder="1" applyAlignment="1">
      <alignment horizontal="center"/>
    </xf>
    <xf numFmtId="43" fontId="0" fillId="34" borderId="0" xfId="33" applyFont="1" applyFill="1" applyAlignment="1">
      <alignment/>
    </xf>
    <xf numFmtId="43" fontId="13" fillId="35" borderId="0" xfId="33" applyFont="1" applyFill="1" applyBorder="1" applyAlignment="1">
      <alignment horizontal="center"/>
    </xf>
    <xf numFmtId="43" fontId="4" fillId="36" borderId="28" xfId="33" applyFont="1" applyFill="1" applyBorder="1" applyAlignment="1">
      <alignment horizontal="center"/>
    </xf>
    <xf numFmtId="43" fontId="13" fillId="36" borderId="0" xfId="33" applyFont="1" applyFill="1" applyBorder="1" applyAlignment="1">
      <alignment horizontal="center"/>
    </xf>
    <xf numFmtId="43" fontId="4" fillId="36" borderId="0" xfId="33" applyFont="1" applyFill="1" applyBorder="1" applyAlignment="1">
      <alignment horizontal="center"/>
    </xf>
    <xf numFmtId="43" fontId="0" fillId="36" borderId="0" xfId="33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7" fillId="0" borderId="15" xfId="0" applyNumberFormat="1" applyFont="1" applyFill="1" applyBorder="1" applyAlignment="1">
      <alignment horizontal="center"/>
    </xf>
    <xf numFmtId="49" fontId="7" fillId="0" borderId="15" xfId="33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0" fontId="7" fillId="35" borderId="18" xfId="0" applyFont="1" applyFill="1" applyBorder="1" applyAlignment="1">
      <alignment horizontal="center"/>
    </xf>
    <xf numFmtId="209" fontId="7" fillId="35" borderId="18" xfId="33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33" borderId="18" xfId="0" applyFont="1" applyFill="1" applyBorder="1" applyAlignment="1">
      <alignment horizontal="center"/>
    </xf>
    <xf numFmtId="209" fontId="7" fillId="33" borderId="18" xfId="33" applyNumberFormat="1" applyFont="1" applyFill="1" applyBorder="1" applyAlignment="1">
      <alignment/>
    </xf>
    <xf numFmtId="206" fontId="4" fillId="0" borderId="18" xfId="33" applyNumberFormat="1" applyFont="1" applyBorder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/>
    </xf>
    <xf numFmtId="0" fontId="7" fillId="33" borderId="0" xfId="0" applyFont="1" applyFill="1" applyAlignment="1">
      <alignment/>
    </xf>
    <xf numFmtId="43" fontId="4" fillId="0" borderId="0" xfId="33" applyFont="1" applyBorder="1" applyAlignment="1">
      <alignment horizontal="center"/>
    </xf>
    <xf numFmtId="43" fontId="13" fillId="0" borderId="0" xfId="33" applyFont="1" applyBorder="1" applyAlignment="1">
      <alignment horizontal="center"/>
    </xf>
    <xf numFmtId="43" fontId="21" fillId="0" borderId="0" xfId="33" applyFont="1" applyBorder="1" applyAlignment="1">
      <alignment horizontal="center"/>
    </xf>
    <xf numFmtId="43" fontId="13" fillId="0" borderId="20" xfId="33" applyFont="1" applyBorder="1" applyAlignment="1">
      <alignment horizontal="center"/>
    </xf>
    <xf numFmtId="43" fontId="4" fillId="0" borderId="0" xfId="33" applyFont="1" applyBorder="1" applyAlignment="1">
      <alignment/>
    </xf>
    <xf numFmtId="43" fontId="13" fillId="33" borderId="0" xfId="33" applyFont="1" applyFill="1" applyBorder="1" applyAlignment="1">
      <alignment horizontal="center"/>
    </xf>
    <xf numFmtId="43" fontId="4" fillId="0" borderId="0" xfId="33" applyFont="1" applyAlignment="1">
      <alignment horizontal="left"/>
    </xf>
    <xf numFmtId="43" fontId="0" fillId="0" borderId="0" xfId="33" applyFont="1" applyAlignment="1">
      <alignment horizontal="left"/>
    </xf>
    <xf numFmtId="43" fontId="28" fillId="0" borderId="0" xfId="33" applyFont="1" applyAlignment="1">
      <alignment horizontal="left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88" fontId="5" fillId="0" borderId="0" xfId="33" applyNumberFormat="1" applyFont="1" applyAlignment="1">
      <alignment horizontal="right"/>
    </xf>
    <xf numFmtId="188" fontId="5" fillId="0" borderId="0" xfId="33" applyNumberFormat="1" applyFont="1" applyAlignment="1">
      <alignment/>
    </xf>
    <xf numFmtId="206" fontId="30" fillId="0" borderId="20" xfId="33" applyNumberFormat="1" applyFont="1" applyBorder="1" applyAlignment="1">
      <alignment/>
    </xf>
    <xf numFmtId="201" fontId="30" fillId="0" borderId="13" xfId="33" applyNumberFormat="1" applyFont="1" applyBorder="1" applyAlignment="1">
      <alignment horizontal="center"/>
    </xf>
    <xf numFmtId="206" fontId="4" fillId="0" borderId="28" xfId="33" applyNumberFormat="1" applyFont="1" applyBorder="1" applyAlignment="1">
      <alignment/>
    </xf>
    <xf numFmtId="206" fontId="18" fillId="0" borderId="28" xfId="33" applyNumberFormat="1" applyFont="1" applyBorder="1" applyAlignment="1">
      <alignment/>
    </xf>
    <xf numFmtId="43" fontId="4" fillId="36" borderId="15" xfId="33" applyFont="1" applyFill="1" applyBorder="1" applyAlignment="1">
      <alignment horizontal="center"/>
    </xf>
    <xf numFmtId="43" fontId="13" fillId="36" borderId="15" xfId="33" applyFont="1" applyFill="1" applyBorder="1" applyAlignment="1">
      <alignment/>
    </xf>
    <xf numFmtId="188" fontId="4" fillId="0" borderId="15" xfId="33" applyNumberFormat="1" applyFont="1" applyBorder="1" applyAlignment="1">
      <alignment horizontal="center"/>
    </xf>
    <xf numFmtId="201" fontId="13" fillId="0" borderId="13" xfId="33" applyNumberFormat="1" applyFont="1" applyBorder="1" applyAlignment="1">
      <alignment horizontal="center"/>
    </xf>
    <xf numFmtId="201" fontId="13" fillId="0" borderId="16" xfId="33" applyNumberFormat="1" applyFont="1" applyBorder="1" applyAlignment="1">
      <alignment/>
    </xf>
    <xf numFmtId="43" fontId="4" fillId="36" borderId="14" xfId="33" applyFont="1" applyFill="1" applyBorder="1" applyAlignment="1">
      <alignment horizontal="center"/>
    </xf>
    <xf numFmtId="43" fontId="13" fillId="36" borderId="14" xfId="33" applyFont="1" applyFill="1" applyBorder="1" applyAlignment="1">
      <alignment horizontal="center"/>
    </xf>
    <xf numFmtId="43" fontId="4" fillId="36" borderId="14" xfId="33" applyFont="1" applyFill="1" applyBorder="1" applyAlignment="1">
      <alignment/>
    </xf>
    <xf numFmtId="201" fontId="4" fillId="0" borderId="12" xfId="33" applyNumberFormat="1" applyFont="1" applyBorder="1" applyAlignment="1">
      <alignment horizontal="center"/>
    </xf>
    <xf numFmtId="201" fontId="4" fillId="0" borderId="13" xfId="33" applyNumberFormat="1" applyFont="1" applyBorder="1" applyAlignment="1">
      <alignment/>
    </xf>
    <xf numFmtId="43" fontId="16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209" fontId="6" fillId="33" borderId="12" xfId="33" applyNumberFormat="1" applyFont="1" applyFill="1" applyBorder="1" applyAlignment="1">
      <alignment/>
    </xf>
    <xf numFmtId="209" fontId="6" fillId="33" borderId="13" xfId="33" applyNumberFormat="1" applyFont="1" applyFill="1" applyBorder="1" applyAlignment="1">
      <alignment/>
    </xf>
    <xf numFmtId="209" fontId="6" fillId="33" borderId="19" xfId="33" applyNumberFormat="1" applyFont="1" applyFill="1" applyBorder="1" applyAlignment="1">
      <alignment/>
    </xf>
    <xf numFmtId="49" fontId="7" fillId="33" borderId="15" xfId="33" applyNumberFormat="1" applyFont="1" applyFill="1" applyBorder="1" applyAlignment="1">
      <alignment horizontal="center"/>
    </xf>
    <xf numFmtId="188" fontId="4" fillId="0" borderId="0" xfId="33" applyNumberFormat="1" applyFont="1" applyBorder="1" applyAlignment="1">
      <alignment horizontal="right"/>
    </xf>
    <xf numFmtId="207" fontId="4" fillId="0" borderId="0" xfId="33" applyNumberFormat="1" applyFont="1" applyBorder="1" applyAlignment="1">
      <alignment/>
    </xf>
    <xf numFmtId="188" fontId="13" fillId="0" borderId="26" xfId="33" applyNumberFormat="1" applyFont="1" applyBorder="1" applyAlignment="1">
      <alignment/>
    </xf>
    <xf numFmtId="188" fontId="4" fillId="0" borderId="26" xfId="33" applyNumberFormat="1" applyFont="1" applyBorder="1" applyAlignment="1">
      <alignment/>
    </xf>
    <xf numFmtId="201" fontId="4" fillId="0" borderId="18" xfId="33" applyNumberFormat="1" applyFont="1" applyBorder="1" applyAlignment="1">
      <alignment horizontal="center"/>
    </xf>
    <xf numFmtId="206" fontId="21" fillId="0" borderId="20" xfId="33" applyNumberFormat="1" applyFont="1" applyBorder="1" applyAlignment="1">
      <alignment horizontal="left"/>
    </xf>
    <xf numFmtId="43" fontId="13" fillId="37" borderId="14" xfId="33" applyFont="1" applyFill="1" applyBorder="1" applyAlignment="1">
      <alignment horizontal="center"/>
    </xf>
    <xf numFmtId="43" fontId="13" fillId="37" borderId="15" xfId="33" applyFont="1" applyFill="1" applyBorder="1" applyAlignment="1">
      <alignment horizontal="center"/>
    </xf>
    <xf numFmtId="43" fontId="4" fillId="38" borderId="14" xfId="33" applyFont="1" applyFill="1" applyBorder="1" applyAlignment="1">
      <alignment horizontal="center"/>
    </xf>
    <xf numFmtId="43" fontId="8" fillId="0" borderId="0" xfId="33" applyFont="1" applyFill="1" applyAlignment="1">
      <alignment horizontal="left"/>
    </xf>
    <xf numFmtId="43" fontId="8" fillId="0" borderId="0" xfId="33" applyFont="1" applyFill="1" applyAlignment="1">
      <alignment horizontal="right"/>
    </xf>
    <xf numFmtId="43" fontId="4" fillId="0" borderId="28" xfId="33" applyFont="1" applyFill="1" applyBorder="1" applyAlignment="1">
      <alignment horizontal="center"/>
    </xf>
    <xf numFmtId="43" fontId="13" fillId="0" borderId="0" xfId="33" applyFont="1" applyFill="1" applyBorder="1" applyAlignment="1">
      <alignment horizontal="center"/>
    </xf>
    <xf numFmtId="43" fontId="4" fillId="0" borderId="0" xfId="33" applyFont="1" applyFill="1" applyBorder="1" applyAlignment="1">
      <alignment horizontal="center"/>
    </xf>
    <xf numFmtId="43" fontId="4" fillId="0" borderId="15" xfId="33" applyFont="1" applyFill="1" applyBorder="1" applyAlignment="1">
      <alignment horizontal="center"/>
    </xf>
    <xf numFmtId="43" fontId="13" fillId="0" borderId="15" xfId="33" applyFont="1" applyFill="1" applyBorder="1" applyAlignment="1">
      <alignment horizontal="center"/>
    </xf>
    <xf numFmtId="43" fontId="13" fillId="0" borderId="15" xfId="33" applyFont="1" applyFill="1" applyBorder="1" applyAlignment="1">
      <alignment/>
    </xf>
    <xf numFmtId="43" fontId="4" fillId="0" borderId="15" xfId="33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33" applyFont="1" applyFill="1" applyAlignment="1">
      <alignment/>
    </xf>
    <xf numFmtId="43" fontId="30" fillId="33" borderId="15" xfId="33" applyFont="1" applyFill="1" applyBorder="1" applyAlignment="1">
      <alignment horizontal="center"/>
    </xf>
    <xf numFmtId="206" fontId="30" fillId="33" borderId="23" xfId="33" applyNumberFormat="1" applyFont="1" applyFill="1" applyBorder="1" applyAlignment="1">
      <alignment/>
    </xf>
    <xf numFmtId="201" fontId="30" fillId="33" borderId="15" xfId="33" applyNumberFormat="1" applyFont="1" applyFill="1" applyBorder="1" applyAlignment="1">
      <alignment horizontal="center"/>
    </xf>
    <xf numFmtId="43" fontId="30" fillId="33" borderId="14" xfId="33" applyFont="1" applyFill="1" applyBorder="1" applyAlignment="1">
      <alignment horizontal="center"/>
    </xf>
    <xf numFmtId="188" fontId="0" fillId="0" borderId="0" xfId="33" applyNumberFormat="1" applyFont="1" applyFill="1" applyAlignment="1">
      <alignment/>
    </xf>
    <xf numFmtId="0" fontId="0" fillId="0" borderId="0" xfId="0" applyFill="1" applyAlignment="1">
      <alignment/>
    </xf>
    <xf numFmtId="201" fontId="0" fillId="0" borderId="0" xfId="0" applyNumberFormat="1" applyFill="1" applyAlignment="1">
      <alignment/>
    </xf>
    <xf numFmtId="206" fontId="0" fillId="0" borderId="0" xfId="0" applyNumberFormat="1" applyFill="1" applyAlignment="1">
      <alignment/>
    </xf>
    <xf numFmtId="43" fontId="0" fillId="0" borderId="0" xfId="33" applyNumberFormat="1" applyFont="1" applyFill="1" applyAlignment="1">
      <alignment/>
    </xf>
    <xf numFmtId="43" fontId="8" fillId="0" borderId="0" xfId="33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201" fontId="8" fillId="0" borderId="0" xfId="0" applyNumberFormat="1" applyFont="1" applyFill="1" applyAlignment="1">
      <alignment horizontal="left"/>
    </xf>
    <xf numFmtId="206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201" fontId="8" fillId="0" borderId="0" xfId="0" applyNumberFormat="1" applyFont="1" applyFill="1" applyAlignment="1">
      <alignment horizontal="right"/>
    </xf>
    <xf numFmtId="206" fontId="10" fillId="0" borderId="0" xfId="0" applyNumberFormat="1" applyFont="1" applyFill="1" applyAlignment="1">
      <alignment horizontal="right"/>
    </xf>
    <xf numFmtId="43" fontId="25" fillId="0" borderId="0" xfId="33" applyFont="1" applyBorder="1" applyAlignment="1">
      <alignment/>
    </xf>
    <xf numFmtId="0" fontId="7" fillId="0" borderId="0" xfId="0" applyFont="1" applyFill="1" applyAlignment="1">
      <alignment/>
    </xf>
    <xf numFmtId="43" fontId="30" fillId="39" borderId="15" xfId="33" applyFont="1" applyFill="1" applyBorder="1" applyAlignment="1">
      <alignment horizontal="center"/>
    </xf>
    <xf numFmtId="43" fontId="16" fillId="0" borderId="0" xfId="33" applyFont="1" applyAlignment="1">
      <alignment/>
    </xf>
    <xf numFmtId="43" fontId="0" fillId="0" borderId="0" xfId="33" applyFont="1" applyBorder="1" applyAlignment="1">
      <alignment/>
    </xf>
    <xf numFmtId="188" fontId="19" fillId="0" borderId="18" xfId="33" applyNumberFormat="1" applyFont="1" applyBorder="1" applyAlignment="1">
      <alignment horizontal="right"/>
    </xf>
    <xf numFmtId="201" fontId="19" fillId="0" borderId="18" xfId="0" applyNumberFormat="1" applyFont="1" applyBorder="1" applyAlignment="1">
      <alignment horizontal="center"/>
    </xf>
    <xf numFmtId="188" fontId="19" fillId="0" borderId="18" xfId="33" applyNumberFormat="1" applyFont="1" applyBorder="1" applyAlignment="1">
      <alignment/>
    </xf>
    <xf numFmtId="201" fontId="19" fillId="0" borderId="26" xfId="0" applyNumberFormat="1" applyFont="1" applyBorder="1" applyAlignment="1">
      <alignment horizontal="center"/>
    </xf>
    <xf numFmtId="4" fontId="4" fillId="0" borderId="0" xfId="33" applyNumberFormat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4" fontId="0" fillId="0" borderId="0" xfId="0" applyNumberFormat="1" applyAlignment="1">
      <alignment/>
    </xf>
    <xf numFmtId="41" fontId="13" fillId="0" borderId="11" xfId="33" applyNumberFormat="1" applyFont="1" applyBorder="1" applyAlignment="1">
      <alignment horizontal="center"/>
    </xf>
    <xf numFmtId="188" fontId="13" fillId="0" borderId="0" xfId="33" applyNumberFormat="1" applyFont="1" applyBorder="1" applyAlignment="1">
      <alignment/>
    </xf>
    <xf numFmtId="206" fontId="13" fillId="0" borderId="20" xfId="33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188" fontId="1" fillId="0" borderId="0" xfId="0" applyNumberFormat="1" applyFont="1" applyAlignment="1">
      <alignment/>
    </xf>
    <xf numFmtId="4" fontId="4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188" fontId="24" fillId="0" borderId="0" xfId="33" applyNumberFormat="1" applyFont="1" applyBorder="1" applyAlignment="1">
      <alignment horizontal="center"/>
    </xf>
    <xf numFmtId="188" fontId="0" fillId="0" borderId="0" xfId="33" applyNumberFormat="1" applyFont="1" applyBorder="1" applyAlignment="1">
      <alignment/>
    </xf>
    <xf numFmtId="188" fontId="16" fillId="0" borderId="0" xfId="33" applyNumberFormat="1" applyFont="1" applyBorder="1" applyAlignment="1">
      <alignment/>
    </xf>
    <xf numFmtId="209" fontId="7" fillId="0" borderId="18" xfId="33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49" fontId="7" fillId="0" borderId="12" xfId="33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188" fontId="21" fillId="0" borderId="0" xfId="33" applyNumberFormat="1" applyFont="1" applyAlignment="1">
      <alignment horizontal="right"/>
    </xf>
    <xf numFmtId="188" fontId="1" fillId="0" borderId="12" xfId="33" applyNumberFormat="1" applyFont="1" applyBorder="1" applyAlignment="1">
      <alignment horizontal="right"/>
    </xf>
    <xf numFmtId="201" fontId="1" fillId="0" borderId="27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206" fontId="18" fillId="0" borderId="0" xfId="33" applyNumberFormat="1" applyFont="1" applyFill="1" applyBorder="1" applyAlignment="1">
      <alignment/>
    </xf>
    <xf numFmtId="209" fontId="7" fillId="33" borderId="13" xfId="33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49" fontId="7" fillId="37" borderId="15" xfId="33" applyNumberFormat="1" applyFont="1" applyFill="1" applyBorder="1" applyAlignment="1">
      <alignment horizontal="center"/>
    </xf>
    <xf numFmtId="209" fontId="6" fillId="37" borderId="12" xfId="33" applyNumberFormat="1" applyFont="1" applyFill="1" applyBorder="1" applyAlignment="1">
      <alignment/>
    </xf>
    <xf numFmtId="209" fontId="6" fillId="37" borderId="13" xfId="33" applyNumberFormat="1" applyFont="1" applyFill="1" applyBorder="1" applyAlignment="1">
      <alignment/>
    </xf>
    <xf numFmtId="209" fontId="7" fillId="37" borderId="18" xfId="33" applyNumberFormat="1" applyFont="1" applyFill="1" applyBorder="1" applyAlignment="1">
      <alignment/>
    </xf>
    <xf numFmtId="209" fontId="6" fillId="37" borderId="19" xfId="33" applyNumberFormat="1" applyFont="1" applyFill="1" applyBorder="1" applyAlignment="1">
      <alignment/>
    </xf>
    <xf numFmtId="209" fontId="7" fillId="37" borderId="13" xfId="33" applyNumberFormat="1" applyFont="1" applyFill="1" applyBorder="1" applyAlignment="1">
      <alignment/>
    </xf>
    <xf numFmtId="209" fontId="20" fillId="37" borderId="18" xfId="33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3" fontId="1" fillId="0" borderId="0" xfId="33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206" fontId="4" fillId="0" borderId="0" xfId="33" applyNumberFormat="1" applyFont="1" applyBorder="1" applyAlignment="1">
      <alignment horizontal="center"/>
    </xf>
    <xf numFmtId="206" fontId="4" fillId="0" borderId="11" xfId="33" applyNumberFormat="1" applyFont="1" applyBorder="1" applyAlignment="1">
      <alignment horizontal="center"/>
    </xf>
    <xf numFmtId="206" fontId="4" fillId="0" borderId="0" xfId="33" applyNumberFormat="1" applyFont="1" applyBorder="1" applyAlignment="1">
      <alignment horizontal="left"/>
    </xf>
    <xf numFmtId="206" fontId="13" fillId="0" borderId="0" xfId="33" applyNumberFormat="1" applyFont="1" applyBorder="1" applyAlignment="1">
      <alignment horizontal="center"/>
    </xf>
    <xf numFmtId="206" fontId="13" fillId="0" borderId="11" xfId="33" applyNumberFormat="1" applyFont="1" applyBorder="1" applyAlignment="1">
      <alignment horizontal="center"/>
    </xf>
    <xf numFmtId="206" fontId="4" fillId="0" borderId="11" xfId="33" applyNumberFormat="1" applyFont="1" applyBorder="1" applyAlignment="1">
      <alignment horizontal="left"/>
    </xf>
    <xf numFmtId="206" fontId="4" fillId="0" borderId="29" xfId="33" applyNumberFormat="1" applyFont="1" applyBorder="1" applyAlignment="1">
      <alignment horizontal="center"/>
    </xf>
    <xf numFmtId="206" fontId="4" fillId="0" borderId="30" xfId="33" applyNumberFormat="1" applyFont="1" applyBorder="1" applyAlignment="1">
      <alignment horizontal="center"/>
    </xf>
    <xf numFmtId="206" fontId="4" fillId="0" borderId="31" xfId="33" applyNumberFormat="1" applyFont="1" applyBorder="1" applyAlignment="1">
      <alignment horizontal="center"/>
    </xf>
    <xf numFmtId="206" fontId="4" fillId="0" borderId="27" xfId="33" applyNumberFormat="1" applyFont="1" applyBorder="1" applyAlignment="1">
      <alignment horizontal="center"/>
    </xf>
    <xf numFmtId="206" fontId="4" fillId="0" borderId="10" xfId="33" applyNumberFormat="1" applyFont="1" applyBorder="1" applyAlignment="1">
      <alignment horizontal="center"/>
    </xf>
    <xf numFmtId="206" fontId="4" fillId="0" borderId="20" xfId="33" applyNumberFormat="1" applyFont="1" applyBorder="1" applyAlignment="1">
      <alignment horizontal="center"/>
    </xf>
    <xf numFmtId="206" fontId="4" fillId="0" borderId="32" xfId="33" applyNumberFormat="1" applyFont="1" applyBorder="1" applyAlignment="1">
      <alignment horizontal="center"/>
    </xf>
    <xf numFmtId="206" fontId="4" fillId="0" borderId="33" xfId="33" applyNumberFormat="1" applyFont="1" applyBorder="1" applyAlignment="1">
      <alignment horizontal="center"/>
    </xf>
    <xf numFmtId="206" fontId="4" fillId="0" borderId="34" xfId="33" applyNumberFormat="1" applyFont="1" applyBorder="1" applyAlignment="1">
      <alignment horizontal="center"/>
    </xf>
    <xf numFmtId="206" fontId="4" fillId="0" borderId="28" xfId="33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13" fillId="0" borderId="0" xfId="33" applyFont="1" applyBorder="1" applyAlignment="1">
      <alignment horizontal="right"/>
    </xf>
    <xf numFmtId="43" fontId="13" fillId="0" borderId="0" xfId="33" applyFont="1" applyBorder="1" applyAlignment="1">
      <alignment horizontal="center"/>
    </xf>
    <xf numFmtId="0" fontId="28" fillId="0" borderId="0" xfId="0" applyFont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4" xfId="0" applyFont="1" applyBorder="1" applyAlignment="1">
      <alignment/>
    </xf>
    <xf numFmtId="0" fontId="11" fillId="0" borderId="24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36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6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266700</xdr:colOff>
      <xdr:row>11</xdr:row>
      <xdr:rowOff>9525</xdr:rowOff>
    </xdr:from>
    <xdr:to>
      <xdr:col>17</xdr:col>
      <xdr:colOff>476250</xdr:colOff>
      <xdr:row>17</xdr:row>
      <xdr:rowOff>238125</xdr:rowOff>
    </xdr:to>
    <xdr:sp>
      <xdr:nvSpPr>
        <xdr:cNvPr id="1" name="AutoShape 3"/>
        <xdr:cNvSpPr>
          <a:spLocks/>
        </xdr:cNvSpPr>
      </xdr:nvSpPr>
      <xdr:spPr>
        <a:xfrm>
          <a:off x="6972300" y="3409950"/>
          <a:ext cx="0" cy="2000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20</xdr:row>
      <xdr:rowOff>95250</xdr:rowOff>
    </xdr:from>
    <xdr:to>
      <xdr:col>17</xdr:col>
      <xdr:colOff>552450</xdr:colOff>
      <xdr:row>25</xdr:row>
      <xdr:rowOff>266700</xdr:rowOff>
    </xdr:to>
    <xdr:sp>
      <xdr:nvSpPr>
        <xdr:cNvPr id="2" name="AutoShape 4"/>
        <xdr:cNvSpPr>
          <a:spLocks/>
        </xdr:cNvSpPr>
      </xdr:nvSpPr>
      <xdr:spPr>
        <a:xfrm>
          <a:off x="6972300" y="6172200"/>
          <a:ext cx="0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52</xdr:row>
      <xdr:rowOff>38100</xdr:rowOff>
    </xdr:from>
    <xdr:to>
      <xdr:col>17</xdr:col>
      <xdr:colOff>447675</xdr:colOff>
      <xdr:row>62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6972300" y="12315825"/>
          <a:ext cx="0" cy="3009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65</xdr:row>
      <xdr:rowOff>85725</xdr:rowOff>
    </xdr:from>
    <xdr:to>
      <xdr:col>17</xdr:col>
      <xdr:colOff>342900</xdr:colOff>
      <xdr:row>74</xdr:row>
      <xdr:rowOff>9525</xdr:rowOff>
    </xdr:to>
    <xdr:sp>
      <xdr:nvSpPr>
        <xdr:cNvPr id="4" name="AutoShape 6"/>
        <xdr:cNvSpPr>
          <a:spLocks/>
        </xdr:cNvSpPr>
      </xdr:nvSpPr>
      <xdr:spPr>
        <a:xfrm>
          <a:off x="6972300" y="16078200"/>
          <a:ext cx="0" cy="1924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30</xdr:row>
      <xdr:rowOff>0</xdr:rowOff>
    </xdr:from>
    <xdr:to>
      <xdr:col>3</xdr:col>
      <xdr:colOff>371475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3629025" y="894397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0;&#3633;&#3597;&#3594;&#3637;&#3649;&#3618;&#3585;&#3611;&#3619;&#3632;&#3648;&#3616;&#36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สด"/>
      <sheetName val="802-6-01889-3"/>
      <sheetName val="092-2-70585-3"/>
      <sheetName val="092-2-71715-9"/>
      <sheetName val="รายได้ค้างรับ"/>
      <sheetName val="ลูกหนี้เงินยืมเงินงบประมาณ"/>
      <sheetName val="งบกลาง"/>
      <sheetName val="เงินเดือน"/>
      <sheetName val="ค่าจ้างชั่วคราว"/>
      <sheetName val="ค่าตอบแทน"/>
      <sheetName val="ค่าใช้สอย"/>
      <sheetName val="ค่าวัสดุ"/>
      <sheetName val="ค่าสาธารณูปโภค"/>
      <sheetName val="เงินอุดหนุน"/>
      <sheetName val="ครุภัณฑ์"/>
      <sheetName val="ที่ดินและสิ่งก่อสร้าง"/>
      <sheetName val="รายจ่ายอื่น"/>
      <sheetName val="รายรับ"/>
      <sheetName val="เงินรับฝาก"/>
      <sheetName val="เงินสะสม"/>
      <sheetName val="เงินทุนสำรองเงินสะสม"/>
      <sheetName val="เงินอุดหนุนทั่วไปค้างจ่าย"/>
      <sheetName val="เงินอุดหนุนทั่วไประบุวัตถุประสง"/>
      <sheetName val="เงินอุดหนุนเฉพาะกิจ"/>
      <sheetName val="ภาษีหัก ณ ที่จ่าย"/>
      <sheetName val="เงินมัดจำประกันสัญญา"/>
      <sheetName val="เงินค่าใช้จ่าย 5%"/>
      <sheetName val="เงินส่วนลด 6%"/>
      <sheetName val="ลูกหนี้-โครงการเศรษฐกิจชุมชน"/>
      <sheetName val="เงินอุดหนุนศูนย์ข้อมูลข่าวสาร"/>
      <sheetName val="เงินมัดจำมาตรวัดน้ำ"/>
    </sheetNames>
    <sheetDataSet>
      <sheetData sheetId="0">
        <row r="2">
          <cell r="A2" t="str">
            <v>เงินสด</v>
          </cell>
        </row>
        <row r="3">
          <cell r="A3">
            <v>110100</v>
          </cell>
        </row>
      </sheetData>
      <sheetData sheetId="1">
        <row r="2">
          <cell r="A2" t="str">
            <v>เงินฝากธนาคาร กรุงไทย กระแสรายวัน 802-6-01889-3</v>
          </cell>
        </row>
        <row r="3">
          <cell r="A3">
            <v>110203</v>
          </cell>
        </row>
      </sheetData>
      <sheetData sheetId="2">
        <row r="2">
          <cell r="A2" t="str">
            <v>เงินฝากธนาคาร ธกส.ออมทรัพย์ 092-2-70585-3</v>
          </cell>
        </row>
        <row r="3">
          <cell r="A3">
            <v>110201</v>
          </cell>
        </row>
      </sheetData>
      <sheetData sheetId="3">
        <row r="2">
          <cell r="A2" t="str">
            <v>เงินฝากธนาคาร ธกส.ออมทรัพย์ 092-2-71715-9</v>
          </cell>
        </row>
        <row r="3">
          <cell r="A3">
            <v>120300</v>
          </cell>
        </row>
      </sheetData>
      <sheetData sheetId="5">
        <row r="2">
          <cell r="A2" t="str">
            <v>ลูกหนี้เงินยืมเงินงบประมาณ</v>
          </cell>
        </row>
        <row r="3">
          <cell r="A3">
            <v>110605</v>
          </cell>
        </row>
      </sheetData>
      <sheetData sheetId="6">
        <row r="2">
          <cell r="A2" t="str">
            <v>งบกลาง</v>
          </cell>
        </row>
        <row r="3">
          <cell r="A3">
            <v>510000</v>
          </cell>
        </row>
      </sheetData>
      <sheetData sheetId="7">
        <row r="3">
          <cell r="A3">
            <v>520000</v>
          </cell>
        </row>
      </sheetData>
      <sheetData sheetId="9">
        <row r="2">
          <cell r="A2" t="str">
            <v>ค่าตอบแทน</v>
          </cell>
        </row>
        <row r="3">
          <cell r="A3">
            <v>531000</v>
          </cell>
        </row>
      </sheetData>
      <sheetData sheetId="10">
        <row r="2">
          <cell r="A2" t="str">
            <v>ค่าใช้สอย</v>
          </cell>
        </row>
        <row r="3">
          <cell r="A3">
            <v>532000</v>
          </cell>
        </row>
      </sheetData>
      <sheetData sheetId="11">
        <row r="2">
          <cell r="A2" t="str">
            <v>ค่าวัสดุ</v>
          </cell>
        </row>
        <row r="3">
          <cell r="A3">
            <v>533000</v>
          </cell>
        </row>
      </sheetData>
      <sheetData sheetId="12">
        <row r="2">
          <cell r="A2" t="str">
            <v>ค่าสาธารณูปโภค</v>
          </cell>
        </row>
        <row r="3">
          <cell r="A3">
            <v>534000</v>
          </cell>
        </row>
      </sheetData>
      <sheetData sheetId="13">
        <row r="2">
          <cell r="A2" t="str">
            <v>เงินอุดหนุน</v>
          </cell>
        </row>
        <row r="3">
          <cell r="A3">
            <v>561000</v>
          </cell>
        </row>
      </sheetData>
      <sheetData sheetId="14">
        <row r="2">
          <cell r="A2" t="str">
            <v>ครุภัณฑ์</v>
          </cell>
        </row>
        <row r="3">
          <cell r="A3">
            <v>541000</v>
          </cell>
        </row>
      </sheetData>
      <sheetData sheetId="15">
        <row r="2">
          <cell r="A2" t="str">
            <v>ที่ดินและสิ่งก่อสร้าง</v>
          </cell>
        </row>
        <row r="3">
          <cell r="A3">
            <v>542000</v>
          </cell>
        </row>
      </sheetData>
      <sheetData sheetId="16">
        <row r="2">
          <cell r="A2" t="str">
            <v>รายจ่ายอื่น</v>
          </cell>
        </row>
        <row r="3">
          <cell r="A3">
            <v>551000</v>
          </cell>
        </row>
      </sheetData>
      <sheetData sheetId="17">
        <row r="3">
          <cell r="A3">
            <v>410000</v>
          </cell>
        </row>
      </sheetData>
      <sheetData sheetId="18">
        <row r="3">
          <cell r="A3">
            <v>230100</v>
          </cell>
        </row>
      </sheetData>
      <sheetData sheetId="19">
        <row r="2">
          <cell r="A2" t="str">
            <v>เงินสะสม</v>
          </cell>
        </row>
        <row r="3">
          <cell r="A3">
            <v>300000</v>
          </cell>
        </row>
      </sheetData>
      <sheetData sheetId="20">
        <row r="2">
          <cell r="A2" t="str">
            <v>เงินทุนสำรองเงินสะสม</v>
          </cell>
        </row>
        <row r="3">
          <cell r="A3">
            <v>320000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5">
      <selection activeCell="A23" sqref="A23"/>
    </sheetView>
  </sheetViews>
  <sheetFormatPr defaultColWidth="9.140625" defaultRowHeight="12.75"/>
  <cols>
    <col min="1" max="1" width="46.8515625" style="1" customWidth="1"/>
    <col min="2" max="2" width="10.140625" style="11" customWidth="1"/>
    <col min="3" max="3" width="12.140625" style="191" customWidth="1"/>
    <col min="4" max="4" width="5.28125" style="189" customWidth="1"/>
    <col min="5" max="5" width="12.140625" style="192" customWidth="1"/>
    <col min="6" max="6" width="4.8515625" style="189" customWidth="1"/>
    <col min="7" max="7" width="17.421875" style="1" customWidth="1"/>
    <col min="8" max="10" width="9.140625" style="3" customWidth="1"/>
    <col min="11" max="16384" width="9.140625" style="1" customWidth="1"/>
  </cols>
  <sheetData>
    <row r="1" spans="1:5" ht="23.25">
      <c r="A1" s="300" t="s">
        <v>0</v>
      </c>
      <c r="B1" s="300"/>
      <c r="C1" s="300"/>
      <c r="D1" s="300"/>
      <c r="E1" s="300"/>
    </row>
    <row r="2" spans="1:5" ht="23.25">
      <c r="A2" s="300" t="s">
        <v>6</v>
      </c>
      <c r="B2" s="300"/>
      <c r="C2" s="300"/>
      <c r="D2" s="300"/>
      <c r="E2" s="300"/>
    </row>
    <row r="3" spans="1:5" ht="23.25">
      <c r="A3" s="300" t="s">
        <v>180</v>
      </c>
      <c r="B3" s="300"/>
      <c r="C3" s="300"/>
      <c r="D3" s="300"/>
      <c r="E3" s="300"/>
    </row>
    <row r="4" spans="1:5" ht="11.25" customHeight="1">
      <c r="A4" s="19"/>
      <c r="B4" s="19"/>
      <c r="C4" s="190"/>
      <c r="D4" s="190"/>
      <c r="E4" s="190"/>
    </row>
    <row r="5" spans="1:6" ht="23.25">
      <c r="A5" s="10" t="s">
        <v>3</v>
      </c>
      <c r="B5" s="12" t="s">
        <v>2</v>
      </c>
      <c r="C5" s="301" t="s">
        <v>7</v>
      </c>
      <c r="D5" s="297"/>
      <c r="E5" s="298" t="s">
        <v>1</v>
      </c>
      <c r="F5" s="301"/>
    </row>
    <row r="6" spans="1:6" ht="23.25" hidden="1">
      <c r="A6" s="4" t="str">
        <f>'[1]เงินสด'!$A$2</f>
        <v>เงินสด</v>
      </c>
      <c r="B6" s="21">
        <f>'[1]เงินสด'!$A$3</f>
        <v>110100</v>
      </c>
      <c r="C6" s="284"/>
      <c r="D6" s="22" t="s">
        <v>5</v>
      </c>
      <c r="E6" s="6"/>
      <c r="F6" s="285"/>
    </row>
    <row r="7" spans="1:6" ht="23.25">
      <c r="A7" s="5" t="str">
        <f>'[1]092-2-70585-3'!$A$2:$F$2</f>
        <v>เงินฝากธนาคาร ธกส.ออมทรัพย์ 092-2-70585-3</v>
      </c>
      <c r="B7" s="7">
        <f>'[1]092-2-70585-3'!$A$3</f>
        <v>110201</v>
      </c>
      <c r="C7" s="20">
        <v>21649180</v>
      </c>
      <c r="D7" s="23">
        <v>73</v>
      </c>
      <c r="E7" s="8"/>
      <c r="F7" s="100"/>
    </row>
    <row r="8" spans="1:6" ht="23.25" hidden="1">
      <c r="A8" s="5" t="str">
        <f>'[1]802-6-01889-3'!$A$2:$F$2</f>
        <v>เงินฝากธนาคาร กรุงไทย กระแสรายวัน 802-6-01889-3</v>
      </c>
      <c r="B8" s="7">
        <f>'[1]802-6-01889-3'!$A$3</f>
        <v>110203</v>
      </c>
      <c r="C8" s="20"/>
      <c r="D8" s="23"/>
      <c r="E8" s="8"/>
      <c r="F8" s="100"/>
    </row>
    <row r="9" spans="1:6" ht="23.25">
      <c r="A9" s="5" t="str">
        <f>'[1]092-2-71715-9'!$A$2:$F$2</f>
        <v>เงินฝากธนาคาร ธกส.ออมทรัพย์ 092-2-71715-9</v>
      </c>
      <c r="B9" s="7">
        <f>'[1]092-2-71715-9'!$A$3</f>
        <v>120300</v>
      </c>
      <c r="C9" s="20">
        <v>562179</v>
      </c>
      <c r="D9" s="23">
        <v>70</v>
      </c>
      <c r="E9" s="8"/>
      <c r="F9" s="100"/>
    </row>
    <row r="10" spans="1:6" ht="23.25" hidden="1">
      <c r="A10" s="5" t="str">
        <f>'[1]ลูกหนี้เงินยืมเงินงบประมาณ'!$A$2</f>
        <v>ลูกหนี้เงินยืมเงินงบประมาณ</v>
      </c>
      <c r="B10" s="7">
        <f>'[1]ลูกหนี้เงินยืมเงินงบประมาณ'!$A$3</f>
        <v>110605</v>
      </c>
      <c r="C10" s="20"/>
      <c r="D10" s="23"/>
      <c r="E10" s="8"/>
      <c r="F10" s="100"/>
    </row>
    <row r="11" spans="1:6" ht="23.25">
      <c r="A11" s="5" t="s">
        <v>129</v>
      </c>
      <c r="B11" s="7">
        <v>110602</v>
      </c>
      <c r="C11" s="20">
        <v>19372</v>
      </c>
      <c r="D11" s="23">
        <v>92</v>
      </c>
      <c r="E11" s="8"/>
      <c r="F11" s="100"/>
    </row>
    <row r="12" spans="1:6" ht="23.25" hidden="1">
      <c r="A12" s="5" t="s">
        <v>67</v>
      </c>
      <c r="B12" s="7">
        <v>110600</v>
      </c>
      <c r="C12" s="20"/>
      <c r="D12" s="23" t="s">
        <v>5</v>
      </c>
      <c r="E12" s="8"/>
      <c r="F12" s="100"/>
    </row>
    <row r="13" spans="1:6" ht="23.25">
      <c r="A13" s="5" t="str">
        <f>'[1]งบกลาง'!$A$2</f>
        <v>งบกลาง</v>
      </c>
      <c r="B13" s="7">
        <f>'[1]งบกลาง'!$A$3</f>
        <v>510000</v>
      </c>
      <c r="C13" s="20">
        <v>389209</v>
      </c>
      <c r="D13" s="23" t="s">
        <v>5</v>
      </c>
      <c r="E13" s="8"/>
      <c r="F13" s="100"/>
    </row>
    <row r="14" spans="1:6" ht="23.25">
      <c r="A14" s="5" t="s">
        <v>163</v>
      </c>
      <c r="B14" s="7">
        <f>'[1]เงินเดือน'!$A$3</f>
        <v>520000</v>
      </c>
      <c r="C14" s="20">
        <v>1949989</v>
      </c>
      <c r="D14" s="23">
        <v>99</v>
      </c>
      <c r="E14" s="8"/>
      <c r="F14" s="100"/>
    </row>
    <row r="15" spans="1:6" ht="23.25">
      <c r="A15" s="5" t="str">
        <f>'[1]ค่าตอบแทน'!$A$2</f>
        <v>ค่าตอบแทน</v>
      </c>
      <c r="B15" s="7">
        <f>'[1]ค่าตอบแทน'!$A$3</f>
        <v>531000</v>
      </c>
      <c r="C15" s="20">
        <v>91298</v>
      </c>
      <c r="D15" s="23" t="s">
        <v>5</v>
      </c>
      <c r="E15" s="8"/>
      <c r="F15" s="100"/>
    </row>
    <row r="16" spans="1:6" ht="23.25">
      <c r="A16" s="5" t="str">
        <f>'[1]ค่าใช้สอย'!$A$2</f>
        <v>ค่าใช้สอย</v>
      </c>
      <c r="B16" s="7">
        <f>'[1]ค่าใช้สอย'!$A$3</f>
        <v>532000</v>
      </c>
      <c r="C16" s="20">
        <v>402550</v>
      </c>
      <c r="D16" s="23" t="s">
        <v>5</v>
      </c>
      <c r="E16" s="8"/>
      <c r="F16" s="100"/>
    </row>
    <row r="17" spans="1:6" ht="23.25">
      <c r="A17" s="5" t="str">
        <f>'[1]ค่าวัสดุ'!$A$2</f>
        <v>ค่าวัสดุ</v>
      </c>
      <c r="B17" s="7">
        <f>'[1]ค่าวัสดุ'!$A$3</f>
        <v>533000</v>
      </c>
      <c r="C17" s="20">
        <v>49958</v>
      </c>
      <c r="D17" s="23" t="s">
        <v>5</v>
      </c>
      <c r="E17" s="8"/>
      <c r="F17" s="100"/>
    </row>
    <row r="18" spans="1:6" ht="23.25">
      <c r="A18" s="5" t="str">
        <f>'[1]ค่าสาธารณูปโภค'!$A$2</f>
        <v>ค่าสาธารณูปโภค</v>
      </c>
      <c r="B18" s="7">
        <f>'[1]ค่าสาธารณูปโภค'!$A$3</f>
        <v>534000</v>
      </c>
      <c r="C18" s="20">
        <v>132237</v>
      </c>
      <c r="D18" s="23">
        <v>22</v>
      </c>
      <c r="E18" s="8"/>
      <c r="F18" s="100"/>
    </row>
    <row r="19" spans="1:6" ht="23.25" hidden="1">
      <c r="A19" s="5" t="str">
        <f>'[1]ครุภัณฑ์'!$A$2</f>
        <v>ครุภัณฑ์</v>
      </c>
      <c r="B19" s="7">
        <f>'[1]ครุภัณฑ์'!$A$3</f>
        <v>541000</v>
      </c>
      <c r="C19" s="20"/>
      <c r="D19" s="23"/>
      <c r="E19" s="8"/>
      <c r="F19" s="100"/>
    </row>
    <row r="20" spans="1:7" ht="23.25" hidden="1">
      <c r="A20" s="5" t="str">
        <f>'[1]ที่ดินและสิ่งก่อสร้าง'!$A$2</f>
        <v>ที่ดินและสิ่งก่อสร้าง</v>
      </c>
      <c r="B20" s="7">
        <f>'[1]ที่ดินและสิ่งก่อสร้าง'!$A$3</f>
        <v>542000</v>
      </c>
      <c r="C20" s="20"/>
      <c r="D20" s="23"/>
      <c r="E20" s="8"/>
      <c r="F20" s="100"/>
      <c r="G20" s="3"/>
    </row>
    <row r="21" spans="1:8" ht="23.25">
      <c r="A21" s="5" t="str">
        <f>'[1]เงินอุดหนุน'!$A$2</f>
        <v>เงินอุดหนุน</v>
      </c>
      <c r="B21" s="7">
        <f>'[1]เงินอุดหนุน'!$A$3</f>
        <v>561000</v>
      </c>
      <c r="C21" s="20">
        <v>360000</v>
      </c>
      <c r="D21" s="23" t="s">
        <v>5</v>
      </c>
      <c r="E21" s="8"/>
      <c r="F21" s="100"/>
      <c r="G21" s="3"/>
      <c r="H21" s="251"/>
    </row>
    <row r="22" spans="1:7" ht="23.25" hidden="1">
      <c r="A22" s="5" t="str">
        <f>'[1]รายจ่ายอื่น'!$A$2</f>
        <v>รายจ่ายอื่น</v>
      </c>
      <c r="B22" s="7">
        <f>'[1]รายจ่ายอื่น'!$A$3</f>
        <v>551000</v>
      </c>
      <c r="C22" s="20"/>
      <c r="D22" s="23"/>
      <c r="E22" s="8"/>
      <c r="F22" s="100"/>
      <c r="G22" s="3"/>
    </row>
    <row r="23" spans="1:8" ht="23.25">
      <c r="A23" s="5" t="s">
        <v>154</v>
      </c>
      <c r="B23" s="7">
        <f>'[1]เงินรับฝาก'!$A$3</f>
        <v>230100</v>
      </c>
      <c r="C23" s="20"/>
      <c r="D23" s="23"/>
      <c r="E23" s="8">
        <v>744532</v>
      </c>
      <c r="F23" s="100">
        <v>15</v>
      </c>
      <c r="G23" s="3"/>
      <c r="H23" s="251"/>
    </row>
    <row r="24" spans="1:6" ht="23.25">
      <c r="A24" s="3" t="s">
        <v>87</v>
      </c>
      <c r="B24" s="7">
        <v>210402</v>
      </c>
      <c r="C24" s="20"/>
      <c r="D24" s="23"/>
      <c r="E24" s="20">
        <v>7135</v>
      </c>
      <c r="F24" s="100">
        <v>95</v>
      </c>
    </row>
    <row r="25" spans="1:6" ht="23.25">
      <c r="A25" s="3" t="s">
        <v>89</v>
      </c>
      <c r="B25" s="7">
        <v>210500</v>
      </c>
      <c r="C25" s="20"/>
      <c r="D25" s="23"/>
      <c r="E25" s="20">
        <v>878100</v>
      </c>
      <c r="F25" s="100" t="s">
        <v>5</v>
      </c>
    </row>
    <row r="26" spans="1:8" ht="23.25">
      <c r="A26" s="5" t="str">
        <f>'[1]เงินสะสม'!$A$2</f>
        <v>เงินสะสม</v>
      </c>
      <c r="B26" s="7">
        <f>'[1]เงินสะสม'!$A$3</f>
        <v>300000</v>
      </c>
      <c r="C26" s="20"/>
      <c r="D26" s="23"/>
      <c r="E26" s="8">
        <v>7639540</v>
      </c>
      <c r="F26" s="100">
        <v>56</v>
      </c>
      <c r="H26" s="121"/>
    </row>
    <row r="27" spans="1:6" ht="23.25">
      <c r="A27" s="5" t="str">
        <f>'[1]เงินทุนสำรองเงินสะสม'!$A$2</f>
        <v>เงินทุนสำรองเงินสะสม</v>
      </c>
      <c r="B27" s="7">
        <f>'[1]เงินทุนสำรองเงินสะสม'!$A$3</f>
        <v>320000</v>
      </c>
      <c r="C27" s="20"/>
      <c r="D27" s="23"/>
      <c r="E27" s="8">
        <v>7133579</v>
      </c>
      <c r="F27" s="100">
        <v>67</v>
      </c>
    </row>
    <row r="28" spans="1:7" ht="23.25">
      <c r="A28" s="5" t="s">
        <v>155</v>
      </c>
      <c r="B28" s="7">
        <f>'[1]รายรับ'!$A$3</f>
        <v>410000</v>
      </c>
      <c r="C28" s="20"/>
      <c r="D28" s="23"/>
      <c r="E28" s="8">
        <v>7951587</v>
      </c>
      <c r="F28" s="100">
        <v>23</v>
      </c>
      <c r="G28" s="18"/>
    </row>
    <row r="29" spans="1:6" ht="23.25">
      <c r="A29" s="3" t="s">
        <v>15</v>
      </c>
      <c r="B29" s="7">
        <v>441002</v>
      </c>
      <c r="C29" s="20"/>
      <c r="D29" s="23"/>
      <c r="E29" s="20">
        <v>1251500</v>
      </c>
      <c r="F29" s="100" t="s">
        <v>5</v>
      </c>
    </row>
    <row r="30" spans="1:6" ht="23.25">
      <c r="A30" s="3"/>
      <c r="B30" s="7"/>
      <c r="C30" s="20"/>
      <c r="D30" s="23"/>
      <c r="E30" s="20"/>
      <c r="F30" s="100"/>
    </row>
    <row r="31" spans="1:6" ht="23.25">
      <c r="A31" s="3"/>
      <c r="B31" s="7"/>
      <c r="C31" s="20"/>
      <c r="D31" s="23"/>
      <c r="E31" s="20"/>
      <c r="F31" s="100"/>
    </row>
    <row r="32" spans="1:6" ht="24" thickBot="1">
      <c r="A32" s="3"/>
      <c r="B32" s="9"/>
      <c r="C32" s="256">
        <f>INT(SUM(C6:C29)+SUM(D6:D29)/100)</f>
        <v>25605975</v>
      </c>
      <c r="D32" s="257">
        <f>MOD(SUM(D6:D25),100)</f>
        <v>56</v>
      </c>
      <c r="E32" s="258">
        <f>INT(SUM(E6:E29)+SUM(F6:F29)/100)</f>
        <v>25605975</v>
      </c>
      <c r="F32" s="259">
        <f>MOD(SUM(F6:F29),100)</f>
        <v>56</v>
      </c>
    </row>
    <row r="33" spans="1:7" ht="24" thickTop="1">
      <c r="A33" s="3"/>
      <c r="G33" s="267"/>
    </row>
    <row r="34" ht="23.25">
      <c r="A34" s="3"/>
    </row>
    <row r="35" ht="23.25">
      <c r="A35" s="3"/>
    </row>
    <row r="36" ht="23.25">
      <c r="A36" s="3"/>
    </row>
    <row r="37" ht="23.25">
      <c r="A37" s="3"/>
    </row>
    <row r="38" ht="23.25">
      <c r="A38" s="3"/>
    </row>
    <row r="39" ht="23.25">
      <c r="A39" s="3"/>
    </row>
    <row r="40" ht="23.25">
      <c r="A40" s="3"/>
    </row>
  </sheetData>
  <sheetProtection/>
  <mergeCells count="5">
    <mergeCell ref="A1:E1"/>
    <mergeCell ref="C5:D5"/>
    <mergeCell ref="E5:F5"/>
    <mergeCell ref="A3:E3"/>
    <mergeCell ref="A2:E2"/>
  </mergeCells>
  <printOptions/>
  <pageMargins left="0.75" right="0.11" top="0.56" bottom="0.16" header="0.17" footer="0.16"/>
  <pageSetup horizontalDpi="600" verticalDpi="600" orientation="portrait" paperSize="9" r:id="rId1"/>
  <ignoredErrors>
    <ignoredError sqref="D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B1">
      <selection activeCell="L42" sqref="L42"/>
    </sheetView>
  </sheetViews>
  <sheetFormatPr defaultColWidth="9.140625" defaultRowHeight="12.75"/>
  <cols>
    <col min="1" max="1" width="18.421875" style="141" customWidth="1"/>
    <col min="2" max="2" width="8.57421875" style="141" customWidth="1"/>
    <col min="3" max="3" width="36.28125" style="128" customWidth="1"/>
    <col min="4" max="5" width="12.140625" style="142" customWidth="1"/>
    <col min="6" max="8" width="13.28125" style="143" customWidth="1"/>
    <col min="9" max="9" width="13.140625" style="143" customWidth="1"/>
    <col min="10" max="10" width="13.28125" style="143" customWidth="1"/>
    <col min="11" max="11" width="13.140625" style="143" customWidth="1"/>
    <col min="12" max="12" width="13.28125" style="143" customWidth="1"/>
    <col min="13" max="16384" width="9.140625" style="128" customWidth="1"/>
  </cols>
  <sheetData>
    <row r="1" spans="1:12" ht="20.25">
      <c r="A1" s="302" t="s">
        <v>153</v>
      </c>
      <c r="B1" s="302"/>
      <c r="C1" s="302"/>
      <c r="D1" s="302"/>
      <c r="E1" s="302"/>
      <c r="F1" s="302"/>
      <c r="G1" s="302"/>
      <c r="H1" s="302"/>
      <c r="J1" s="128"/>
      <c r="L1" s="128"/>
    </row>
    <row r="2" spans="1:12" ht="20.25">
      <c r="A2" s="302" t="s">
        <v>168</v>
      </c>
      <c r="B2" s="302"/>
      <c r="C2" s="302"/>
      <c r="D2" s="302"/>
      <c r="E2" s="302"/>
      <c r="F2" s="302"/>
      <c r="G2" s="302"/>
      <c r="H2" s="302"/>
      <c r="I2" s="286"/>
      <c r="J2" s="128"/>
      <c r="K2" s="286"/>
      <c r="L2" s="128"/>
    </row>
    <row r="3" spans="1:12" ht="20.25">
      <c r="A3" s="302" t="s">
        <v>4</v>
      </c>
      <c r="B3" s="302"/>
      <c r="C3" s="302"/>
      <c r="D3" s="302"/>
      <c r="E3" s="302"/>
      <c r="F3" s="302"/>
      <c r="G3" s="302"/>
      <c r="H3" s="302"/>
      <c r="I3" s="286"/>
      <c r="J3" s="128"/>
      <c r="K3" s="286"/>
      <c r="L3" s="128"/>
    </row>
    <row r="4" spans="1:12" ht="20.25">
      <c r="A4" s="303" t="s">
        <v>169</v>
      </c>
      <c r="B4" s="303"/>
      <c r="C4" s="303"/>
      <c r="D4" s="303"/>
      <c r="E4" s="303"/>
      <c r="F4" s="303"/>
      <c r="G4" s="303"/>
      <c r="H4" s="303"/>
      <c r="I4" s="129"/>
      <c r="J4" s="128"/>
      <c r="K4" s="129"/>
      <c r="L4" s="128"/>
    </row>
    <row r="5" spans="1:12" s="169" customFormat="1" ht="26.25" customHeight="1">
      <c r="A5" s="167" t="s">
        <v>17</v>
      </c>
      <c r="B5" s="167" t="s">
        <v>2</v>
      </c>
      <c r="C5" s="167" t="s">
        <v>18</v>
      </c>
      <c r="D5" s="290" t="s">
        <v>19</v>
      </c>
      <c r="E5" s="168" t="s">
        <v>176</v>
      </c>
      <c r="F5" s="212" t="s">
        <v>177</v>
      </c>
      <c r="G5" s="168" t="s">
        <v>175</v>
      </c>
      <c r="H5" s="212" t="s">
        <v>174</v>
      </c>
      <c r="I5" s="279" t="s">
        <v>157</v>
      </c>
      <c r="J5" s="212" t="s">
        <v>178</v>
      </c>
      <c r="K5" s="279" t="s">
        <v>181</v>
      </c>
      <c r="L5" s="212" t="s">
        <v>182</v>
      </c>
    </row>
    <row r="6" spans="1:12" ht="19.5">
      <c r="A6" s="306" t="s">
        <v>164</v>
      </c>
      <c r="B6" s="130">
        <v>411001</v>
      </c>
      <c r="C6" s="131" t="s">
        <v>20</v>
      </c>
      <c r="D6" s="291">
        <v>65500</v>
      </c>
      <c r="E6" s="132"/>
      <c r="F6" s="209">
        <f>SUM(E6)</f>
        <v>0</v>
      </c>
      <c r="G6" s="132"/>
      <c r="H6" s="209">
        <f>SUM(F6:G6)</f>
        <v>0</v>
      </c>
      <c r="I6" s="132"/>
      <c r="J6" s="209">
        <f>SUM(H6:I6)</f>
        <v>0</v>
      </c>
      <c r="K6" s="132">
        <v>421.5</v>
      </c>
      <c r="L6" s="209">
        <f>SUM(J6:K6)</f>
        <v>421.5</v>
      </c>
    </row>
    <row r="7" spans="1:12" ht="19.5">
      <c r="A7" s="305"/>
      <c r="B7" s="134">
        <v>411002</v>
      </c>
      <c r="C7" s="135" t="s">
        <v>21</v>
      </c>
      <c r="D7" s="292">
        <v>31700</v>
      </c>
      <c r="E7" s="133">
        <v>6.05</v>
      </c>
      <c r="F7" s="210">
        <f>SUM(E7)</f>
        <v>6.05</v>
      </c>
      <c r="G7" s="133">
        <v>14.77</v>
      </c>
      <c r="H7" s="210">
        <f>SUM(F7:G7)</f>
        <v>20.82</v>
      </c>
      <c r="I7" s="133">
        <v>18.16</v>
      </c>
      <c r="J7" s="210">
        <f>SUM(H7:I7)</f>
        <v>38.980000000000004</v>
      </c>
      <c r="K7" s="133">
        <v>701.57</v>
      </c>
      <c r="L7" s="210">
        <f>SUM(J7:K7)</f>
        <v>740.5500000000001</v>
      </c>
    </row>
    <row r="8" spans="1:12" ht="19.5">
      <c r="A8" s="305"/>
      <c r="B8" s="134">
        <v>411003</v>
      </c>
      <c r="C8" s="135" t="s">
        <v>22</v>
      </c>
      <c r="D8" s="292">
        <v>12600</v>
      </c>
      <c r="E8" s="133"/>
      <c r="F8" s="210">
        <f>SUM(E8)</f>
        <v>0</v>
      </c>
      <c r="G8" s="133"/>
      <c r="H8" s="210">
        <f>SUM(F8:G8)</f>
        <v>0</v>
      </c>
      <c r="I8" s="133"/>
      <c r="J8" s="210">
        <f>SUM(H8:I8)</f>
        <v>0</v>
      </c>
      <c r="K8" s="133">
        <v>200</v>
      </c>
      <c r="L8" s="210">
        <f>SUM(J8:K8)</f>
        <v>200</v>
      </c>
    </row>
    <row r="9" spans="1:23" s="172" customFormat="1" ht="21" thickBot="1">
      <c r="A9" s="170"/>
      <c r="B9" s="170"/>
      <c r="C9" s="170" t="s">
        <v>145</v>
      </c>
      <c r="D9" s="293">
        <f aca="true" t="shared" si="0" ref="D9:J9">SUM(D6:D8)</f>
        <v>109800</v>
      </c>
      <c r="E9" s="171">
        <f t="shared" si="0"/>
        <v>6.05</v>
      </c>
      <c r="F9" s="175">
        <f t="shared" si="0"/>
        <v>6.05</v>
      </c>
      <c r="G9" s="171">
        <f t="shared" si="0"/>
        <v>14.77</v>
      </c>
      <c r="H9" s="175">
        <f t="shared" si="0"/>
        <v>20.82</v>
      </c>
      <c r="I9" s="276">
        <f t="shared" si="0"/>
        <v>18.16</v>
      </c>
      <c r="J9" s="175">
        <f t="shared" si="0"/>
        <v>38.980000000000004</v>
      </c>
      <c r="K9" s="276">
        <f>SUM(K6:K8)</f>
        <v>1323.0700000000002</v>
      </c>
      <c r="L9" s="175">
        <f>SUM(L6:L8)</f>
        <v>1362.0500000000002</v>
      </c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1:12" ht="20.25" thickTop="1">
      <c r="A10" s="307" t="s">
        <v>63</v>
      </c>
      <c r="B10" s="137">
        <v>421002</v>
      </c>
      <c r="C10" s="138" t="s">
        <v>23</v>
      </c>
      <c r="D10" s="294">
        <v>5561700</v>
      </c>
      <c r="E10" s="139"/>
      <c r="F10" s="211">
        <f>SUM(E10)</f>
        <v>0</v>
      </c>
      <c r="G10" s="133"/>
      <c r="H10" s="210">
        <f>SUM(F10:G10)</f>
        <v>0</v>
      </c>
      <c r="I10" s="133">
        <v>1752106.71</v>
      </c>
      <c r="J10" s="210">
        <f>SUM(H10:I10)</f>
        <v>1752106.71</v>
      </c>
      <c r="K10" s="133"/>
      <c r="L10" s="210">
        <f aca="true" t="shared" si="1" ref="L10:L19">SUM(J10:K10)</f>
        <v>1752106.71</v>
      </c>
    </row>
    <row r="11" spans="1:12" ht="19.5">
      <c r="A11" s="305"/>
      <c r="B11" s="134">
        <v>421004</v>
      </c>
      <c r="C11" s="135" t="s">
        <v>24</v>
      </c>
      <c r="D11" s="292">
        <v>1839400</v>
      </c>
      <c r="E11" s="133">
        <v>163028.84</v>
      </c>
      <c r="F11" s="210">
        <f>SUM(E11)</f>
        <v>163028.84</v>
      </c>
      <c r="G11" s="133">
        <v>214955.06</v>
      </c>
      <c r="H11" s="210">
        <f>SUM(F11:G11)</f>
        <v>377983.9</v>
      </c>
      <c r="I11" s="133"/>
      <c r="J11" s="210">
        <f>SUM(H11:I11)</f>
        <v>377983.9</v>
      </c>
      <c r="K11" s="133"/>
      <c r="L11" s="210">
        <f t="shared" si="1"/>
        <v>377983.9</v>
      </c>
    </row>
    <row r="12" spans="1:12" ht="19.5">
      <c r="A12" s="305"/>
      <c r="B12" s="134">
        <v>421005</v>
      </c>
      <c r="C12" s="135" t="s">
        <v>25</v>
      </c>
      <c r="D12" s="292">
        <v>75800</v>
      </c>
      <c r="E12" s="133"/>
      <c r="F12" s="210">
        <f aca="true" t="shared" si="2" ref="F12:F19">SUM(E12)</f>
        <v>0</v>
      </c>
      <c r="G12" s="133"/>
      <c r="H12" s="210">
        <f aca="true" t="shared" si="3" ref="H12:J41">SUM(F12:G12)</f>
        <v>0</v>
      </c>
      <c r="I12" s="133"/>
      <c r="J12" s="210">
        <f t="shared" si="3"/>
        <v>0</v>
      </c>
      <c r="K12" s="133"/>
      <c r="L12" s="210">
        <f t="shared" si="1"/>
        <v>0</v>
      </c>
    </row>
    <row r="13" spans="1:12" ht="19.5">
      <c r="A13" s="305"/>
      <c r="B13" s="134">
        <v>421006</v>
      </c>
      <c r="C13" s="135" t="s">
        <v>26</v>
      </c>
      <c r="D13" s="292">
        <v>876300</v>
      </c>
      <c r="E13" s="133">
        <v>58207.85</v>
      </c>
      <c r="F13" s="210">
        <f t="shared" si="2"/>
        <v>58207.85</v>
      </c>
      <c r="G13" s="133">
        <v>122352.5</v>
      </c>
      <c r="H13" s="210">
        <f t="shared" si="3"/>
        <v>180560.35</v>
      </c>
      <c r="I13" s="133"/>
      <c r="J13" s="210">
        <f t="shared" si="3"/>
        <v>180560.35</v>
      </c>
      <c r="K13" s="133"/>
      <c r="L13" s="210">
        <f t="shared" si="1"/>
        <v>180560.35</v>
      </c>
    </row>
    <row r="14" spans="1:12" ht="19.5">
      <c r="A14" s="305"/>
      <c r="B14" s="134">
        <v>421007</v>
      </c>
      <c r="C14" s="135" t="s">
        <v>27</v>
      </c>
      <c r="D14" s="292">
        <v>1859300</v>
      </c>
      <c r="E14" s="133">
        <v>130596.34</v>
      </c>
      <c r="F14" s="210">
        <f t="shared" si="2"/>
        <v>130596.34</v>
      </c>
      <c r="G14" s="133">
        <v>133136.86</v>
      </c>
      <c r="H14" s="210">
        <f t="shared" si="3"/>
        <v>263733.19999999995</v>
      </c>
      <c r="I14" s="133"/>
      <c r="J14" s="210">
        <f t="shared" si="3"/>
        <v>263733.19999999995</v>
      </c>
      <c r="K14" s="133"/>
      <c r="L14" s="210">
        <f t="shared" si="1"/>
        <v>263733.19999999995</v>
      </c>
    </row>
    <row r="15" spans="1:12" ht="19.5">
      <c r="A15" s="305"/>
      <c r="B15" s="134">
        <v>421011</v>
      </c>
      <c r="C15" s="135" t="s">
        <v>160</v>
      </c>
      <c r="D15" s="292">
        <v>5200</v>
      </c>
      <c r="E15" s="133">
        <v>2001</v>
      </c>
      <c r="F15" s="210">
        <f t="shared" si="2"/>
        <v>2001</v>
      </c>
      <c r="G15" s="133"/>
      <c r="H15" s="210">
        <f t="shared" si="3"/>
        <v>2001</v>
      </c>
      <c r="I15" s="133"/>
      <c r="J15" s="210">
        <f t="shared" si="3"/>
        <v>2001</v>
      </c>
      <c r="K15" s="133"/>
      <c r="L15" s="210">
        <f t="shared" si="1"/>
        <v>2001</v>
      </c>
    </row>
    <row r="16" spans="1:12" ht="19.5">
      <c r="A16" s="305"/>
      <c r="B16" s="134">
        <v>421012</v>
      </c>
      <c r="C16" s="135" t="s">
        <v>28</v>
      </c>
      <c r="D16" s="292">
        <v>87500</v>
      </c>
      <c r="E16" s="133">
        <v>22027.64</v>
      </c>
      <c r="F16" s="210">
        <f t="shared" si="2"/>
        <v>22027.64</v>
      </c>
      <c r="G16" s="133"/>
      <c r="H16" s="210">
        <f t="shared" si="3"/>
        <v>22027.64</v>
      </c>
      <c r="I16" s="133"/>
      <c r="J16" s="210">
        <f t="shared" si="3"/>
        <v>22027.64</v>
      </c>
      <c r="K16" s="133"/>
      <c r="L16" s="210">
        <f t="shared" si="1"/>
        <v>22027.64</v>
      </c>
    </row>
    <row r="17" spans="1:12" ht="19.5">
      <c r="A17" s="305"/>
      <c r="B17" s="134">
        <v>421013</v>
      </c>
      <c r="C17" s="135" t="s">
        <v>29</v>
      </c>
      <c r="D17" s="292">
        <v>63800</v>
      </c>
      <c r="E17" s="133">
        <v>21779.38</v>
      </c>
      <c r="F17" s="210">
        <f t="shared" si="2"/>
        <v>21779.38</v>
      </c>
      <c r="G17" s="133"/>
      <c r="H17" s="210">
        <f t="shared" si="3"/>
        <v>21779.38</v>
      </c>
      <c r="I17" s="133"/>
      <c r="J17" s="210">
        <f t="shared" si="3"/>
        <v>21779.38</v>
      </c>
      <c r="K17" s="133"/>
      <c r="L17" s="210">
        <f t="shared" si="1"/>
        <v>21779.38</v>
      </c>
    </row>
    <row r="18" spans="1:12" ht="19.5">
      <c r="A18" s="305"/>
      <c r="B18" s="134">
        <v>421015</v>
      </c>
      <c r="C18" s="135" t="s">
        <v>30</v>
      </c>
      <c r="D18" s="292">
        <v>543400</v>
      </c>
      <c r="E18" s="133"/>
      <c r="F18" s="210">
        <f t="shared" si="2"/>
        <v>0</v>
      </c>
      <c r="G18" s="133">
        <v>54318</v>
      </c>
      <c r="H18" s="210">
        <f t="shared" si="3"/>
        <v>54318</v>
      </c>
      <c r="I18" s="133">
        <v>44821</v>
      </c>
      <c r="J18" s="210">
        <f t="shared" si="3"/>
        <v>99139</v>
      </c>
      <c r="K18" s="133"/>
      <c r="L18" s="210">
        <f t="shared" si="1"/>
        <v>99139</v>
      </c>
    </row>
    <row r="19" spans="1:12" ht="19.5">
      <c r="A19" s="308"/>
      <c r="B19" s="134">
        <v>421016</v>
      </c>
      <c r="C19" s="135" t="s">
        <v>31</v>
      </c>
      <c r="D19" s="292">
        <v>700</v>
      </c>
      <c r="E19" s="133"/>
      <c r="F19" s="210">
        <f t="shared" si="2"/>
        <v>0</v>
      </c>
      <c r="G19" s="133"/>
      <c r="H19" s="210">
        <f t="shared" si="3"/>
        <v>0</v>
      </c>
      <c r="I19" s="133"/>
      <c r="J19" s="210">
        <f t="shared" si="3"/>
        <v>0</v>
      </c>
      <c r="K19" s="133"/>
      <c r="L19" s="210">
        <f t="shared" si="1"/>
        <v>0</v>
      </c>
    </row>
    <row r="20" spans="1:23" s="172" customFormat="1" ht="21" thickBot="1">
      <c r="A20" s="170"/>
      <c r="B20" s="170"/>
      <c r="C20" s="170" t="s">
        <v>146</v>
      </c>
      <c r="D20" s="293">
        <f aca="true" t="shared" si="4" ref="D20:J20">SUM(D10:D19)</f>
        <v>10913100</v>
      </c>
      <c r="E20" s="171">
        <f t="shared" si="4"/>
        <v>397641.05000000005</v>
      </c>
      <c r="F20" s="175">
        <f t="shared" si="4"/>
        <v>397641.05000000005</v>
      </c>
      <c r="G20" s="171">
        <f t="shared" si="4"/>
        <v>524762.4199999999</v>
      </c>
      <c r="H20" s="175">
        <f t="shared" si="4"/>
        <v>922403.47</v>
      </c>
      <c r="I20" s="276">
        <f t="shared" si="4"/>
        <v>1796927.71</v>
      </c>
      <c r="J20" s="175">
        <f t="shared" si="4"/>
        <v>2719331.18</v>
      </c>
      <c r="K20" s="276">
        <f>SUM(K10:K19)</f>
        <v>0</v>
      </c>
      <c r="L20" s="175">
        <f>SUM(L10:L19)</f>
        <v>2719331.18</v>
      </c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</row>
    <row r="21" spans="1:12" ht="20.25" thickTop="1">
      <c r="A21" s="304" t="s">
        <v>61</v>
      </c>
      <c r="B21" s="134">
        <v>412104</v>
      </c>
      <c r="C21" s="135" t="s">
        <v>137</v>
      </c>
      <c r="D21" s="292">
        <v>42500</v>
      </c>
      <c r="E21" s="133"/>
      <c r="F21" s="210">
        <f>SUM(E21)</f>
        <v>0</v>
      </c>
      <c r="G21" s="133">
        <v>3520</v>
      </c>
      <c r="H21" s="210">
        <f t="shared" si="3"/>
        <v>3520</v>
      </c>
      <c r="I21" s="133">
        <v>3520</v>
      </c>
      <c r="J21" s="210">
        <f t="shared" si="3"/>
        <v>7040</v>
      </c>
      <c r="K21" s="133">
        <v>3520</v>
      </c>
      <c r="L21" s="210">
        <f aca="true" t="shared" si="5" ref="L21:L28">SUM(J21:K21)</f>
        <v>10560</v>
      </c>
    </row>
    <row r="22" spans="1:12" ht="19.5">
      <c r="A22" s="304"/>
      <c r="B22" s="134">
        <v>412106</v>
      </c>
      <c r="C22" s="135" t="s">
        <v>158</v>
      </c>
      <c r="D22" s="292">
        <v>2000</v>
      </c>
      <c r="E22" s="133">
        <v>20</v>
      </c>
      <c r="F22" s="210">
        <f>SUM(E22)</f>
        <v>20</v>
      </c>
      <c r="G22" s="133">
        <v>80</v>
      </c>
      <c r="H22" s="210">
        <f t="shared" si="3"/>
        <v>100</v>
      </c>
      <c r="I22" s="133">
        <v>100</v>
      </c>
      <c r="J22" s="210">
        <f t="shared" si="3"/>
        <v>200</v>
      </c>
      <c r="K22" s="133"/>
      <c r="L22" s="210">
        <f t="shared" si="5"/>
        <v>200</v>
      </c>
    </row>
    <row r="23" spans="1:12" ht="19.5">
      <c r="A23" s="305"/>
      <c r="B23" s="134">
        <v>412307</v>
      </c>
      <c r="C23" s="135" t="s">
        <v>32</v>
      </c>
      <c r="D23" s="292">
        <v>3400</v>
      </c>
      <c r="E23" s="133"/>
      <c r="F23" s="210">
        <f aca="true" t="shared" si="6" ref="F23:F28">SUM(E23)</f>
        <v>0</v>
      </c>
      <c r="G23" s="133">
        <v>625</v>
      </c>
      <c r="H23" s="210">
        <f t="shared" si="3"/>
        <v>625</v>
      </c>
      <c r="I23" s="133">
        <v>188</v>
      </c>
      <c r="J23" s="210">
        <f t="shared" si="3"/>
        <v>813</v>
      </c>
      <c r="K23" s="133"/>
      <c r="L23" s="210">
        <f t="shared" si="5"/>
        <v>813</v>
      </c>
    </row>
    <row r="24" spans="1:12" ht="19.5">
      <c r="A24" s="305"/>
      <c r="B24" s="134">
        <v>412202</v>
      </c>
      <c r="C24" s="135" t="s">
        <v>33</v>
      </c>
      <c r="D24" s="292">
        <v>4100</v>
      </c>
      <c r="E24" s="133"/>
      <c r="F24" s="210">
        <f t="shared" si="6"/>
        <v>0</v>
      </c>
      <c r="G24" s="133"/>
      <c r="H24" s="210">
        <f t="shared" si="3"/>
        <v>0</v>
      </c>
      <c r="I24" s="133"/>
      <c r="J24" s="210">
        <f t="shared" si="3"/>
        <v>0</v>
      </c>
      <c r="K24" s="133"/>
      <c r="L24" s="210">
        <f t="shared" si="5"/>
        <v>0</v>
      </c>
    </row>
    <row r="25" spans="1:12" ht="19.5">
      <c r="A25" s="305"/>
      <c r="B25" s="134">
        <v>412210</v>
      </c>
      <c r="C25" s="135" t="s">
        <v>34</v>
      </c>
      <c r="D25" s="292">
        <v>500</v>
      </c>
      <c r="E25" s="133"/>
      <c r="F25" s="210">
        <f t="shared" si="6"/>
        <v>0</v>
      </c>
      <c r="G25" s="133"/>
      <c r="H25" s="210">
        <f t="shared" si="3"/>
        <v>0</v>
      </c>
      <c r="I25" s="133"/>
      <c r="J25" s="210">
        <f t="shared" si="3"/>
        <v>0</v>
      </c>
      <c r="K25" s="133"/>
      <c r="L25" s="210">
        <f t="shared" si="5"/>
        <v>0</v>
      </c>
    </row>
    <row r="26" spans="1:12" ht="19.5">
      <c r="A26" s="305"/>
      <c r="B26" s="134">
        <v>412128</v>
      </c>
      <c r="C26" s="135" t="s">
        <v>35</v>
      </c>
      <c r="D26" s="292">
        <v>1200</v>
      </c>
      <c r="E26" s="133"/>
      <c r="F26" s="210">
        <f t="shared" si="6"/>
        <v>0</v>
      </c>
      <c r="G26" s="133"/>
      <c r="H26" s="210">
        <f t="shared" si="3"/>
        <v>0</v>
      </c>
      <c r="I26" s="133">
        <v>50</v>
      </c>
      <c r="J26" s="210">
        <f t="shared" si="3"/>
        <v>50</v>
      </c>
      <c r="K26" s="133">
        <v>100</v>
      </c>
      <c r="L26" s="210">
        <f t="shared" si="5"/>
        <v>150</v>
      </c>
    </row>
    <row r="27" spans="1:12" ht="19.5">
      <c r="A27" s="305"/>
      <c r="B27" s="134">
        <v>412302</v>
      </c>
      <c r="C27" s="135" t="s">
        <v>132</v>
      </c>
      <c r="D27" s="292">
        <v>5000</v>
      </c>
      <c r="E27" s="133"/>
      <c r="F27" s="210">
        <f t="shared" si="6"/>
        <v>0</v>
      </c>
      <c r="G27" s="133"/>
      <c r="H27" s="210">
        <f t="shared" si="3"/>
        <v>0</v>
      </c>
      <c r="I27" s="133"/>
      <c r="J27" s="210">
        <f t="shared" si="3"/>
        <v>0</v>
      </c>
      <c r="K27" s="133"/>
      <c r="L27" s="210">
        <f t="shared" si="5"/>
        <v>0</v>
      </c>
    </row>
    <row r="28" spans="1:12" ht="19.5">
      <c r="A28" s="305"/>
      <c r="B28" s="134">
        <v>412303</v>
      </c>
      <c r="C28" s="135" t="s">
        <v>159</v>
      </c>
      <c r="D28" s="292">
        <v>3000</v>
      </c>
      <c r="E28" s="133"/>
      <c r="F28" s="210">
        <f t="shared" si="6"/>
        <v>0</v>
      </c>
      <c r="G28" s="133"/>
      <c r="H28" s="210">
        <f t="shared" si="3"/>
        <v>0</v>
      </c>
      <c r="I28" s="133"/>
      <c r="J28" s="210">
        <f t="shared" si="3"/>
        <v>0</v>
      </c>
      <c r="K28" s="133"/>
      <c r="L28" s="210">
        <f t="shared" si="5"/>
        <v>0</v>
      </c>
    </row>
    <row r="29" spans="1:23" s="172" customFormat="1" ht="21" thickBot="1">
      <c r="A29" s="170"/>
      <c r="B29" s="170"/>
      <c r="C29" s="170" t="s">
        <v>147</v>
      </c>
      <c r="D29" s="293">
        <f aca="true" t="shared" si="7" ref="D29:J29">SUM(D21:D28)</f>
        <v>61700</v>
      </c>
      <c r="E29" s="171">
        <f t="shared" si="7"/>
        <v>20</v>
      </c>
      <c r="F29" s="175">
        <f t="shared" si="7"/>
        <v>20</v>
      </c>
      <c r="G29" s="171">
        <f t="shared" si="7"/>
        <v>4225</v>
      </c>
      <c r="H29" s="175">
        <f t="shared" si="7"/>
        <v>4245</v>
      </c>
      <c r="I29" s="276">
        <f t="shared" si="7"/>
        <v>3858</v>
      </c>
      <c r="J29" s="175">
        <f t="shared" si="7"/>
        <v>8103</v>
      </c>
      <c r="K29" s="276">
        <f>SUM(K21:K28)</f>
        <v>3620</v>
      </c>
      <c r="L29" s="175">
        <f>SUM(L21:L28)</f>
        <v>11723</v>
      </c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</row>
    <row r="30" spans="1:12" ht="24" customHeight="1" thickTop="1">
      <c r="A30" s="280" t="s">
        <v>43</v>
      </c>
      <c r="B30" s="137">
        <v>412003</v>
      </c>
      <c r="C30" s="138" t="s">
        <v>36</v>
      </c>
      <c r="D30" s="294">
        <v>53100</v>
      </c>
      <c r="E30" s="139"/>
      <c r="F30" s="211">
        <f>SUM(E30)</f>
        <v>0</v>
      </c>
      <c r="G30" s="133"/>
      <c r="H30" s="210">
        <f t="shared" si="3"/>
        <v>0</v>
      </c>
      <c r="I30" s="136"/>
      <c r="J30" s="210">
        <f t="shared" si="3"/>
        <v>0</v>
      </c>
      <c r="K30" s="136"/>
      <c r="L30" s="210">
        <f>SUM(J30:K30)</f>
        <v>0</v>
      </c>
    </row>
    <row r="31" spans="1:23" s="172" customFormat="1" ht="21" thickBot="1">
      <c r="A31" s="170"/>
      <c r="B31" s="170"/>
      <c r="C31" s="170" t="s">
        <v>148</v>
      </c>
      <c r="D31" s="293">
        <f aca="true" t="shared" si="8" ref="D31:J31">SUM(D30)</f>
        <v>53100</v>
      </c>
      <c r="E31" s="171">
        <f t="shared" si="8"/>
        <v>0</v>
      </c>
      <c r="F31" s="175">
        <f t="shared" si="8"/>
        <v>0</v>
      </c>
      <c r="G31" s="171">
        <f t="shared" si="8"/>
        <v>0</v>
      </c>
      <c r="H31" s="175">
        <f t="shared" si="8"/>
        <v>0</v>
      </c>
      <c r="I31" s="276">
        <f t="shared" si="8"/>
        <v>0</v>
      </c>
      <c r="J31" s="175">
        <f t="shared" si="8"/>
        <v>0</v>
      </c>
      <c r="K31" s="276">
        <f>SUM(K30)</f>
        <v>0</v>
      </c>
      <c r="L31" s="175">
        <f>SUM(L30)</f>
        <v>0</v>
      </c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</row>
    <row r="32" spans="1:23" s="172" customFormat="1" ht="27" customHeight="1" thickTop="1">
      <c r="A32" s="277" t="s">
        <v>44</v>
      </c>
      <c r="B32" s="134">
        <v>414006</v>
      </c>
      <c r="C32" s="135" t="s">
        <v>37</v>
      </c>
      <c r="D32" s="292">
        <v>123100</v>
      </c>
      <c r="E32" s="133">
        <v>20515</v>
      </c>
      <c r="F32" s="210">
        <f>SUM(E32)</f>
        <v>20515</v>
      </c>
      <c r="G32" s="133"/>
      <c r="H32" s="210">
        <f t="shared" si="3"/>
        <v>20515</v>
      </c>
      <c r="I32" s="133">
        <v>29935</v>
      </c>
      <c r="J32" s="210">
        <f t="shared" si="3"/>
        <v>50450</v>
      </c>
      <c r="K32" s="133">
        <v>30650</v>
      </c>
      <c r="L32" s="210">
        <f>SUM(J32:K32)</f>
        <v>81100</v>
      </c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</row>
    <row r="33" spans="1:23" s="172" customFormat="1" ht="21" thickBot="1">
      <c r="A33" s="278"/>
      <c r="B33" s="170"/>
      <c r="C33" s="170" t="s">
        <v>149</v>
      </c>
      <c r="D33" s="293">
        <f aca="true" t="shared" si="9" ref="D33:I33">SUM(D32)</f>
        <v>123100</v>
      </c>
      <c r="E33" s="171">
        <f t="shared" si="9"/>
        <v>20515</v>
      </c>
      <c r="F33" s="175">
        <f t="shared" si="9"/>
        <v>20515</v>
      </c>
      <c r="G33" s="171">
        <f t="shared" si="9"/>
        <v>0</v>
      </c>
      <c r="H33" s="175">
        <f>SUM(H32:H32)</f>
        <v>20515</v>
      </c>
      <c r="I33" s="276">
        <f t="shared" si="9"/>
        <v>29935</v>
      </c>
      <c r="J33" s="175">
        <f>SUM(J32:J32)</f>
        <v>50450</v>
      </c>
      <c r="K33" s="276">
        <f>SUM(K32)</f>
        <v>30650</v>
      </c>
      <c r="L33" s="175">
        <f>SUM(L32:L32)</f>
        <v>81100</v>
      </c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</row>
    <row r="34" spans="1:12" ht="20.25" thickTop="1">
      <c r="A34" s="309" t="s">
        <v>62</v>
      </c>
      <c r="B34" s="134">
        <v>415004</v>
      </c>
      <c r="C34" s="135" t="s">
        <v>38</v>
      </c>
      <c r="D34" s="292">
        <v>25000</v>
      </c>
      <c r="E34" s="133"/>
      <c r="F34" s="210">
        <f>SUM(E34)</f>
        <v>0</v>
      </c>
      <c r="G34" s="133"/>
      <c r="H34" s="210">
        <f t="shared" si="3"/>
        <v>0</v>
      </c>
      <c r="I34" s="133"/>
      <c r="J34" s="210">
        <f t="shared" si="3"/>
        <v>0</v>
      </c>
      <c r="K34" s="133"/>
      <c r="L34" s="210">
        <f>SUM(J34:K34)</f>
        <v>0</v>
      </c>
    </row>
    <row r="35" spans="1:12" ht="19.5">
      <c r="A35" s="309"/>
      <c r="B35" s="134">
        <v>415999</v>
      </c>
      <c r="C35" s="135" t="s">
        <v>39</v>
      </c>
      <c r="D35" s="292">
        <v>12500</v>
      </c>
      <c r="E35" s="133">
        <v>433</v>
      </c>
      <c r="F35" s="210">
        <f>SUM(E35)</f>
        <v>433</v>
      </c>
      <c r="G35" s="133">
        <v>400</v>
      </c>
      <c r="H35" s="210">
        <f t="shared" si="3"/>
        <v>833</v>
      </c>
      <c r="I35" s="133">
        <v>20</v>
      </c>
      <c r="J35" s="210">
        <f t="shared" si="3"/>
        <v>853</v>
      </c>
      <c r="K35" s="133">
        <v>10</v>
      </c>
      <c r="L35" s="210">
        <f>SUM(J35:K35)</f>
        <v>863</v>
      </c>
    </row>
    <row r="36" spans="1:23" s="172" customFormat="1" ht="21" thickBot="1">
      <c r="A36" s="170"/>
      <c r="B36" s="170"/>
      <c r="C36" s="170" t="s">
        <v>150</v>
      </c>
      <c r="D36" s="293">
        <f aca="true" t="shared" si="10" ref="D36:J36">SUM(D34:D35)</f>
        <v>37500</v>
      </c>
      <c r="E36" s="171">
        <f t="shared" si="10"/>
        <v>433</v>
      </c>
      <c r="F36" s="175">
        <f t="shared" si="10"/>
        <v>433</v>
      </c>
      <c r="G36" s="171">
        <f t="shared" si="10"/>
        <v>400</v>
      </c>
      <c r="H36" s="175">
        <f t="shared" si="10"/>
        <v>833</v>
      </c>
      <c r="I36" s="276">
        <f t="shared" si="10"/>
        <v>20</v>
      </c>
      <c r="J36" s="175">
        <f t="shared" si="10"/>
        <v>853</v>
      </c>
      <c r="K36" s="276">
        <f>SUM(K34:K35)</f>
        <v>10</v>
      </c>
      <c r="L36" s="175">
        <f>SUM(L34:L35)</f>
        <v>863</v>
      </c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</row>
    <row r="37" spans="1:23" s="172" customFormat="1" ht="21" thickTop="1">
      <c r="A37" s="289"/>
      <c r="B37" s="289"/>
      <c r="C37" s="289"/>
      <c r="D37" s="295"/>
      <c r="E37" s="140"/>
      <c r="F37" s="288"/>
      <c r="G37" s="140"/>
      <c r="H37" s="210">
        <f t="shared" si="3"/>
        <v>0</v>
      </c>
      <c r="I37" s="140"/>
      <c r="J37" s="210">
        <f t="shared" si="3"/>
        <v>0</v>
      </c>
      <c r="K37" s="140"/>
      <c r="L37" s="210">
        <f>SUM(J37:K37)</f>
        <v>0</v>
      </c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</row>
    <row r="38" spans="1:23" s="173" customFormat="1" ht="24.75" customHeight="1">
      <c r="A38" s="281" t="s">
        <v>162</v>
      </c>
      <c r="B38" s="177">
        <v>431002</v>
      </c>
      <c r="C38" s="178" t="s">
        <v>151</v>
      </c>
      <c r="D38" s="292">
        <v>5395700</v>
      </c>
      <c r="E38" s="133"/>
      <c r="F38" s="210">
        <f>SUM(E38)</f>
        <v>0</v>
      </c>
      <c r="G38" s="133"/>
      <c r="H38" s="210">
        <f t="shared" si="3"/>
        <v>0</v>
      </c>
      <c r="I38" s="136">
        <v>5137208</v>
      </c>
      <c r="J38" s="210">
        <f t="shared" si="3"/>
        <v>5137208</v>
      </c>
      <c r="K38" s="136"/>
      <c r="L38" s="210">
        <f>SUM(J38:K38)</f>
        <v>5137208</v>
      </c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</row>
    <row r="39" spans="1:23" s="179" customFormat="1" ht="25.5" customHeight="1" thickBot="1">
      <c r="A39" s="174"/>
      <c r="B39" s="174"/>
      <c r="C39" s="174" t="s">
        <v>152</v>
      </c>
      <c r="D39" s="296">
        <f aca="true" t="shared" si="11" ref="D39:J39">D9+D20+D29+D31+D32+D36+D38</f>
        <v>16694000</v>
      </c>
      <c r="E39" s="171">
        <f t="shared" si="11"/>
        <v>418615.10000000003</v>
      </c>
      <c r="F39" s="175">
        <f t="shared" si="11"/>
        <v>418615.10000000003</v>
      </c>
      <c r="G39" s="171">
        <f t="shared" si="11"/>
        <v>529402.19</v>
      </c>
      <c r="H39" s="175">
        <f t="shared" si="11"/>
        <v>948017.2899999999</v>
      </c>
      <c r="I39" s="276">
        <f t="shared" si="11"/>
        <v>6967966.87</v>
      </c>
      <c r="J39" s="175">
        <f t="shared" si="11"/>
        <v>7915984.16</v>
      </c>
      <c r="K39" s="276">
        <f>K9+K20+K29+K31+K32+K36+K38</f>
        <v>35603.07</v>
      </c>
      <c r="L39" s="175">
        <f>L9+L20+L29+L31+L32+L36+L38</f>
        <v>7951587.23</v>
      </c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</row>
    <row r="40" spans="1:12" ht="20.25" thickTop="1">
      <c r="A40" s="304" t="s">
        <v>15</v>
      </c>
      <c r="B40" s="134">
        <v>441000</v>
      </c>
      <c r="C40" s="135" t="s">
        <v>40</v>
      </c>
      <c r="D40" s="292">
        <v>0</v>
      </c>
      <c r="E40" s="133"/>
      <c r="F40" s="210">
        <f>SUM(E40)</f>
        <v>0</v>
      </c>
      <c r="G40" s="133"/>
      <c r="H40" s="210">
        <f t="shared" si="3"/>
        <v>0</v>
      </c>
      <c r="I40" s="133"/>
      <c r="J40" s="210">
        <f t="shared" si="3"/>
        <v>0</v>
      </c>
      <c r="K40" s="133"/>
      <c r="L40" s="210">
        <f>SUM(J40:K40)</f>
        <v>0</v>
      </c>
    </row>
    <row r="41" spans="1:12" ht="19.5">
      <c r="A41" s="305"/>
      <c r="B41" s="134">
        <v>441002</v>
      </c>
      <c r="C41" s="135" t="s">
        <v>41</v>
      </c>
      <c r="D41" s="292">
        <v>0</v>
      </c>
      <c r="E41" s="133"/>
      <c r="F41" s="210">
        <f>SUM(E41)</f>
        <v>0</v>
      </c>
      <c r="G41" s="133">
        <v>3221400</v>
      </c>
      <c r="H41" s="210">
        <f t="shared" si="3"/>
        <v>3221400</v>
      </c>
      <c r="I41" s="133">
        <v>483000</v>
      </c>
      <c r="J41" s="210">
        <f t="shared" si="3"/>
        <v>3704400</v>
      </c>
      <c r="K41" s="133"/>
      <c r="L41" s="210">
        <f>SUM(J41:K41)</f>
        <v>3704400</v>
      </c>
    </row>
    <row r="42" spans="1:23" s="179" customFormat="1" ht="25.5" customHeight="1" thickBot="1">
      <c r="A42" s="174"/>
      <c r="B42" s="174"/>
      <c r="C42" s="174" t="s">
        <v>42</v>
      </c>
      <c r="D42" s="293">
        <f aca="true" t="shared" si="12" ref="D42:J42">D39+D40+D41</f>
        <v>16694000</v>
      </c>
      <c r="E42" s="171">
        <f t="shared" si="12"/>
        <v>418615.10000000003</v>
      </c>
      <c r="F42" s="175">
        <f t="shared" si="12"/>
        <v>418615.10000000003</v>
      </c>
      <c r="G42" s="171">
        <f t="shared" si="12"/>
        <v>3750802.19</v>
      </c>
      <c r="H42" s="175">
        <f t="shared" si="12"/>
        <v>4169417.29</v>
      </c>
      <c r="I42" s="276">
        <f t="shared" si="12"/>
        <v>7450966.87</v>
      </c>
      <c r="J42" s="175">
        <f t="shared" si="12"/>
        <v>11620384.16</v>
      </c>
      <c r="K42" s="276">
        <f>K39+K40+K41</f>
        <v>35603.07</v>
      </c>
      <c r="L42" s="175">
        <f>L39+L40+L41</f>
        <v>11655987.23</v>
      </c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</row>
    <row r="43" ht="20.25" thickTop="1"/>
  </sheetData>
  <sheetProtection/>
  <mergeCells count="9">
    <mergeCell ref="A3:H3"/>
    <mergeCell ref="A1:H1"/>
    <mergeCell ref="A2:H2"/>
    <mergeCell ref="A4:H4"/>
    <mergeCell ref="A40:A41"/>
    <mergeCell ref="A6:A8"/>
    <mergeCell ref="A10:A19"/>
    <mergeCell ref="A21:A28"/>
    <mergeCell ref="A34:A35"/>
  </mergeCells>
  <printOptions/>
  <pageMargins left="0.48" right="0.11" top="0.25" bottom="0.15" header="0.11" footer="0.1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1.140625" style="1" customWidth="1"/>
    <col min="2" max="2" width="13.421875" style="18" customWidth="1"/>
    <col min="3" max="3" width="12.00390625" style="18" customWidth="1"/>
    <col min="4" max="4" width="12.28125" style="18" customWidth="1"/>
    <col min="5" max="5" width="11.421875" style="18" customWidth="1"/>
    <col min="6" max="6" width="17.28125" style="18" customWidth="1"/>
    <col min="7" max="7" width="12.7109375" style="18" bestFit="1" customWidth="1"/>
    <col min="8" max="16384" width="9.140625" style="1" customWidth="1"/>
  </cols>
  <sheetData>
    <row r="1" spans="1:5" ht="23.25">
      <c r="A1" s="300" t="s">
        <v>165</v>
      </c>
      <c r="B1" s="300"/>
      <c r="C1" s="300"/>
      <c r="D1" s="300"/>
      <c r="E1" s="300"/>
    </row>
    <row r="2" spans="1:5" ht="23.25">
      <c r="A2" s="300" t="s">
        <v>166</v>
      </c>
      <c r="B2" s="300"/>
      <c r="C2" s="300"/>
      <c r="D2" s="300"/>
      <c r="E2" s="300"/>
    </row>
    <row r="3" spans="1:5" ht="23.25">
      <c r="A3" s="300" t="s">
        <v>167</v>
      </c>
      <c r="B3" s="300"/>
      <c r="C3" s="300"/>
      <c r="D3" s="300"/>
      <c r="E3" s="300"/>
    </row>
    <row r="4" spans="1:5" ht="23.25">
      <c r="A4" s="300" t="s">
        <v>180</v>
      </c>
      <c r="B4" s="300"/>
      <c r="C4" s="300"/>
      <c r="D4" s="300"/>
      <c r="E4" s="300"/>
    </row>
    <row r="5" spans="1:5" ht="23.25">
      <c r="A5" s="300"/>
      <c r="B5" s="300"/>
      <c r="C5" s="300"/>
      <c r="D5" s="300"/>
      <c r="E5" s="300"/>
    </row>
    <row r="6" spans="1:5" ht="23.25">
      <c r="A6" s="19"/>
      <c r="B6" s="19"/>
      <c r="C6" s="19"/>
      <c r="D6" s="19"/>
      <c r="E6" s="19"/>
    </row>
    <row r="7" spans="2:5" ht="23.25">
      <c r="B7" s="14" t="s">
        <v>49</v>
      </c>
      <c r="C7" s="14" t="s">
        <v>116</v>
      </c>
      <c r="D7" s="14" t="s">
        <v>117</v>
      </c>
      <c r="E7" s="125" t="s">
        <v>50</v>
      </c>
    </row>
    <row r="8" spans="1:5" ht="23.25">
      <c r="A8" s="1" t="s">
        <v>45</v>
      </c>
      <c r="B8" s="15">
        <v>4364.52</v>
      </c>
      <c r="C8" s="15">
        <v>1475.83</v>
      </c>
      <c r="D8" s="122">
        <v>4364.52</v>
      </c>
      <c r="E8" s="15">
        <f aca="true" t="shared" si="0" ref="E8:E13">B8+C8-D8</f>
        <v>1475.83</v>
      </c>
    </row>
    <row r="9" spans="1:5" ht="23.25">
      <c r="A9" s="1" t="s">
        <v>46</v>
      </c>
      <c r="B9" s="13">
        <v>117008</v>
      </c>
      <c r="C9" s="13">
        <v>4400</v>
      </c>
      <c r="D9" s="123">
        <v>0</v>
      </c>
      <c r="E9" s="13">
        <f t="shared" si="0"/>
        <v>121408</v>
      </c>
    </row>
    <row r="10" spans="1:5" ht="23.25">
      <c r="A10" s="1" t="s">
        <v>48</v>
      </c>
      <c r="B10" s="13">
        <v>1086.71</v>
      </c>
      <c r="C10" s="13">
        <v>40.57</v>
      </c>
      <c r="D10" s="123">
        <v>1086.71</v>
      </c>
      <c r="E10" s="13">
        <f t="shared" si="0"/>
        <v>40.569999999999936</v>
      </c>
    </row>
    <row r="11" spans="1:5" ht="23.25">
      <c r="A11" s="1" t="s">
        <v>47</v>
      </c>
      <c r="B11" s="13">
        <v>27879.38</v>
      </c>
      <c r="C11" s="13">
        <v>48.67</v>
      </c>
      <c r="D11" s="123">
        <v>0</v>
      </c>
      <c r="E11" s="13">
        <f t="shared" si="0"/>
        <v>27928.05</v>
      </c>
    </row>
    <row r="12" spans="1:5" ht="23.25">
      <c r="A12" s="1" t="s">
        <v>131</v>
      </c>
      <c r="B12" s="13">
        <v>542179.7</v>
      </c>
      <c r="C12" s="13">
        <v>20000</v>
      </c>
      <c r="D12" s="123">
        <v>0</v>
      </c>
      <c r="E12" s="13">
        <f t="shared" si="0"/>
        <v>562179.7</v>
      </c>
    </row>
    <row r="13" spans="1:5" ht="23.25">
      <c r="A13" s="1" t="s">
        <v>51</v>
      </c>
      <c r="B13" s="16">
        <v>31500</v>
      </c>
      <c r="C13" s="16">
        <v>0</v>
      </c>
      <c r="D13" s="124">
        <v>0</v>
      </c>
      <c r="E13" s="13">
        <f t="shared" si="0"/>
        <v>31500</v>
      </c>
    </row>
    <row r="14" spans="2:5" ht="24" thickBot="1">
      <c r="B14" s="17">
        <f>SUM(B8:B13)</f>
        <v>724018.3099999999</v>
      </c>
      <c r="C14" s="24">
        <f>SUM(C8:C13)</f>
        <v>25965.07</v>
      </c>
      <c r="D14" s="24">
        <f>SUM(D8:D13)</f>
        <v>5451.2300000000005</v>
      </c>
      <c r="E14" s="24">
        <f>SUM(E8:E13)</f>
        <v>744532.1499999999</v>
      </c>
    </row>
    <row r="15" ht="24" thickTop="1"/>
    <row r="17" ht="23.25">
      <c r="G17" s="18">
        <f>+งบกระทบยอด!K27</f>
        <v>0</v>
      </c>
    </row>
    <row r="19" spans="2:5" ht="23.25">
      <c r="B19" s="1"/>
      <c r="C19" s="1"/>
      <c r="D19" s="1"/>
      <c r="E19" s="1"/>
    </row>
    <row r="20" spans="1:4" ht="23.25">
      <c r="A20" s="2"/>
      <c r="C20" s="310"/>
      <c r="D20" s="310"/>
    </row>
    <row r="21" spans="1:4" ht="23.25">
      <c r="A21" s="2"/>
      <c r="C21" s="310"/>
      <c r="D21" s="310"/>
    </row>
    <row r="22" ht="23.25">
      <c r="F22" s="144"/>
    </row>
    <row r="23" ht="23.25">
      <c r="G23" s="144"/>
    </row>
  </sheetData>
  <sheetProtection/>
  <mergeCells count="7">
    <mergeCell ref="A1:E1"/>
    <mergeCell ref="A3:E3"/>
    <mergeCell ref="C21:D21"/>
    <mergeCell ref="C20:D20"/>
    <mergeCell ref="A5:E5"/>
    <mergeCell ref="A2:E2"/>
    <mergeCell ref="A4:E4"/>
  </mergeCells>
  <printOptions/>
  <pageMargins left="0.75" right="0.45" top="0.47" bottom="1" header="0.1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2"/>
  <sheetViews>
    <sheetView zoomScalePageLayoutView="0" workbookViewId="0" topLeftCell="D66">
      <selection activeCell="W78" sqref="W78"/>
    </sheetView>
  </sheetViews>
  <sheetFormatPr defaultColWidth="9.140625" defaultRowHeight="12.75"/>
  <cols>
    <col min="1" max="1" width="11.7109375" style="112" hidden="1" customWidth="1"/>
    <col min="2" max="2" width="12.28125" style="112" hidden="1" customWidth="1"/>
    <col min="3" max="3" width="11.421875" style="112" hidden="1" customWidth="1"/>
    <col min="4" max="4" width="2.140625" style="112" customWidth="1"/>
    <col min="5" max="5" width="14.8515625" style="0" customWidth="1"/>
    <col min="6" max="6" width="4.7109375" style="0" customWidth="1"/>
    <col min="7" max="7" width="14.421875" style="0" customWidth="1"/>
    <col min="8" max="8" width="4.8515625" style="118" customWidth="1"/>
    <col min="9" max="9" width="13.7109375" style="159" hidden="1" customWidth="1"/>
    <col min="10" max="10" width="13.7109375" style="233" hidden="1" customWidth="1"/>
    <col min="11" max="11" width="13.7109375" style="164" hidden="1" customWidth="1"/>
    <col min="13" max="13" width="27.140625" style="0" customWidth="1"/>
    <col min="14" max="14" width="7.421875" style="0" customWidth="1"/>
    <col min="15" max="15" width="14.7109375" style="101" customWidth="1"/>
    <col min="16" max="16" width="5.140625" style="118" customWidth="1"/>
    <col min="17" max="17" width="14.57421875" style="43" hidden="1" customWidth="1"/>
    <col min="18" max="18" width="9.140625" style="0" hidden="1" customWidth="1"/>
    <col min="19" max="19" width="41.57421875" style="66" hidden="1" customWidth="1"/>
    <col min="20" max="20" width="0" style="0" hidden="1" customWidth="1"/>
    <col min="21" max="21" width="14.00390625" style="43" bestFit="1" customWidth="1"/>
    <col min="22" max="22" width="12.8515625" style="43" bestFit="1" customWidth="1"/>
    <col min="23" max="23" width="14.00390625" style="0" bestFit="1" customWidth="1"/>
  </cols>
  <sheetData>
    <row r="1" spans="1:22" s="239" customFormat="1" ht="12.75">
      <c r="A1" s="238"/>
      <c r="B1" s="238"/>
      <c r="C1" s="238"/>
      <c r="D1" s="238"/>
      <c r="H1" s="240"/>
      <c r="I1" s="233"/>
      <c r="J1" s="233"/>
      <c r="K1" s="233"/>
      <c r="O1" s="241"/>
      <c r="P1" s="240"/>
      <c r="Q1" s="233"/>
      <c r="S1" s="242"/>
      <c r="U1" s="233"/>
      <c r="V1" s="233"/>
    </row>
    <row r="2" spans="1:22" s="239" customFormat="1" ht="26.25">
      <c r="A2" s="238"/>
      <c r="B2" s="238"/>
      <c r="C2" s="238"/>
      <c r="D2" s="238"/>
      <c r="E2" s="338" t="s">
        <v>52</v>
      </c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243"/>
      <c r="R2" s="244"/>
      <c r="S2" s="242"/>
      <c r="U2" s="233"/>
      <c r="V2" s="233"/>
    </row>
    <row r="3" spans="1:22" s="239" customFormat="1" ht="26.25">
      <c r="A3" s="238"/>
      <c r="B3" s="238"/>
      <c r="C3" s="238"/>
      <c r="D3" s="238"/>
      <c r="E3" s="338" t="s">
        <v>100</v>
      </c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243"/>
      <c r="R3" s="244"/>
      <c r="S3" s="242"/>
      <c r="U3" s="233"/>
      <c r="V3" s="233"/>
    </row>
    <row r="4" spans="1:22" s="239" customFormat="1" ht="26.25">
      <c r="A4" s="238"/>
      <c r="B4" s="238"/>
      <c r="C4" s="238"/>
      <c r="D4" s="238"/>
      <c r="E4" s="245"/>
      <c r="F4" s="245"/>
      <c r="G4" s="245"/>
      <c r="H4" s="246"/>
      <c r="I4" s="222"/>
      <c r="J4" s="222"/>
      <c r="K4" s="222"/>
      <c r="L4" s="245"/>
      <c r="M4" s="245"/>
      <c r="N4" s="245" t="s">
        <v>161</v>
      </c>
      <c r="O4" s="247"/>
      <c r="P4" s="246"/>
      <c r="Q4" s="222"/>
      <c r="R4" s="244"/>
      <c r="S4" s="242"/>
      <c r="U4" s="233"/>
      <c r="V4" s="233"/>
    </row>
    <row r="5" spans="1:22" s="239" customFormat="1" ht="26.25">
      <c r="A5" s="238"/>
      <c r="B5" s="238"/>
      <c r="C5" s="238"/>
      <c r="D5" s="238"/>
      <c r="E5" s="338" t="s">
        <v>53</v>
      </c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243"/>
      <c r="R5" s="244"/>
      <c r="S5" s="242"/>
      <c r="U5" s="233"/>
      <c r="V5" s="233"/>
    </row>
    <row r="6" spans="1:22" s="239" customFormat="1" ht="27" thickBot="1">
      <c r="A6" s="238"/>
      <c r="B6" s="238"/>
      <c r="C6" s="238"/>
      <c r="D6" s="238"/>
      <c r="E6" s="248"/>
      <c r="F6" s="248"/>
      <c r="G6" s="248"/>
      <c r="H6" s="249"/>
      <c r="I6" s="223"/>
      <c r="J6" s="223"/>
      <c r="K6" s="223"/>
      <c r="L6" s="248"/>
      <c r="M6" s="245" t="s">
        <v>183</v>
      </c>
      <c r="N6" s="245"/>
      <c r="O6" s="250"/>
      <c r="P6" s="249"/>
      <c r="Q6" s="223"/>
      <c r="R6" s="244"/>
      <c r="S6" s="242"/>
      <c r="U6" s="233"/>
      <c r="V6" s="233"/>
    </row>
    <row r="7" spans="5:18" ht="24.75" customHeight="1" thickTop="1">
      <c r="E7" s="339" t="s">
        <v>54</v>
      </c>
      <c r="F7" s="340"/>
      <c r="G7" s="340"/>
      <c r="H7" s="341"/>
      <c r="I7" s="156"/>
      <c r="J7" s="224"/>
      <c r="K7" s="161"/>
      <c r="L7" s="342"/>
      <c r="M7" s="343"/>
      <c r="N7" s="26"/>
      <c r="O7" s="339" t="s">
        <v>55</v>
      </c>
      <c r="P7" s="341"/>
      <c r="Q7" s="180"/>
      <c r="R7" s="25"/>
    </row>
    <row r="8" spans="5:18" ht="23.25">
      <c r="E8" s="336" t="s">
        <v>19</v>
      </c>
      <c r="F8" s="337"/>
      <c r="G8" s="336" t="s">
        <v>56</v>
      </c>
      <c r="H8" s="337"/>
      <c r="I8" s="157" t="s">
        <v>134</v>
      </c>
      <c r="J8" s="225" t="s">
        <v>55</v>
      </c>
      <c r="K8" s="162" t="s">
        <v>56</v>
      </c>
      <c r="L8" s="331" t="s">
        <v>3</v>
      </c>
      <c r="M8" s="332"/>
      <c r="N8" s="28" t="s">
        <v>57</v>
      </c>
      <c r="O8" s="336" t="s">
        <v>56</v>
      </c>
      <c r="P8" s="337"/>
      <c r="Q8" s="180"/>
      <c r="R8" s="25"/>
    </row>
    <row r="9" spans="5:18" ht="24" thickBot="1">
      <c r="E9" s="329" t="s">
        <v>58</v>
      </c>
      <c r="F9" s="330"/>
      <c r="G9" s="331" t="s">
        <v>58</v>
      </c>
      <c r="H9" s="332"/>
      <c r="I9" s="158"/>
      <c r="J9" s="226"/>
      <c r="K9" s="163"/>
      <c r="L9" s="329"/>
      <c r="M9" s="330"/>
      <c r="N9" s="29" t="s">
        <v>59</v>
      </c>
      <c r="O9" s="329" t="s">
        <v>58</v>
      </c>
      <c r="P9" s="330"/>
      <c r="Q9" s="180"/>
      <c r="R9" s="25"/>
    </row>
    <row r="10" spans="5:19" ht="27" customHeight="1" thickBot="1" thickTop="1">
      <c r="E10" s="30"/>
      <c r="F10" s="31"/>
      <c r="G10" s="216">
        <v>17287028</v>
      </c>
      <c r="H10" s="217">
        <v>71</v>
      </c>
      <c r="I10" s="197">
        <v>12785607.46</v>
      </c>
      <c r="J10" s="227"/>
      <c r="K10" s="197">
        <v>12785607.46</v>
      </c>
      <c r="L10" s="195" t="s">
        <v>49</v>
      </c>
      <c r="M10" s="33"/>
      <c r="N10" s="34"/>
      <c r="O10" s="103">
        <v>23484433</v>
      </c>
      <c r="P10" s="104">
        <v>13</v>
      </c>
      <c r="Q10" s="181">
        <v>12218462.18</v>
      </c>
      <c r="R10" s="25"/>
      <c r="S10" s="67"/>
    </row>
    <row r="11" spans="5:18" ht="24" thickTop="1">
      <c r="E11" s="30"/>
      <c r="F11" s="35"/>
      <c r="G11" s="70"/>
      <c r="H11" s="38"/>
      <c r="I11" s="197"/>
      <c r="J11" s="227"/>
      <c r="K11" s="197"/>
      <c r="L11" s="287" t="s">
        <v>170</v>
      </c>
      <c r="M11" s="98"/>
      <c r="N11" s="37"/>
      <c r="O11" s="30"/>
      <c r="P11" s="38"/>
      <c r="Q11" s="180"/>
      <c r="R11" s="25"/>
    </row>
    <row r="12" spans="5:23" ht="23.25">
      <c r="E12" s="30">
        <v>109800</v>
      </c>
      <c r="F12" s="36"/>
      <c r="G12" s="70">
        <v>1362</v>
      </c>
      <c r="H12" s="38">
        <v>5</v>
      </c>
      <c r="I12" s="197">
        <v>66155.04</v>
      </c>
      <c r="J12" s="227">
        <v>24989.48</v>
      </c>
      <c r="K12" s="197">
        <f>I12+J12</f>
        <v>91144.51999999999</v>
      </c>
      <c r="L12" s="32" t="s">
        <v>60</v>
      </c>
      <c r="M12" s="39"/>
      <c r="N12" s="40">
        <v>411000</v>
      </c>
      <c r="O12" s="41">
        <v>1323</v>
      </c>
      <c r="P12" s="38">
        <v>7</v>
      </c>
      <c r="Q12" s="182"/>
      <c r="R12" s="25"/>
      <c r="W12" s="153"/>
    </row>
    <row r="13" spans="5:23" ht="23.25">
      <c r="E13" s="30">
        <v>61700</v>
      </c>
      <c r="F13" s="36"/>
      <c r="G13" s="70">
        <v>11723</v>
      </c>
      <c r="H13" s="38" t="s">
        <v>5</v>
      </c>
      <c r="I13" s="197">
        <v>24257.75</v>
      </c>
      <c r="J13" s="227">
        <v>3790</v>
      </c>
      <c r="K13" s="197">
        <f aca="true" t="shared" si="0" ref="K13:K18">I13+J13</f>
        <v>28047.75</v>
      </c>
      <c r="L13" s="32" t="s">
        <v>61</v>
      </c>
      <c r="M13" s="39"/>
      <c r="N13" s="40">
        <v>412000</v>
      </c>
      <c r="O13" s="41">
        <v>3620</v>
      </c>
      <c r="P13" s="38" t="s">
        <v>5</v>
      </c>
      <c r="Q13" s="180"/>
      <c r="R13" s="25"/>
      <c r="W13" s="153"/>
    </row>
    <row r="14" spans="5:23" ht="23.25">
      <c r="E14" s="30">
        <v>53100</v>
      </c>
      <c r="F14" s="36"/>
      <c r="G14" s="70">
        <v>0</v>
      </c>
      <c r="H14" s="38"/>
      <c r="I14" s="197">
        <v>50830.12</v>
      </c>
      <c r="J14" s="227"/>
      <c r="K14" s="197">
        <f t="shared" si="0"/>
        <v>50830.12</v>
      </c>
      <c r="L14" s="32" t="s">
        <v>43</v>
      </c>
      <c r="M14" s="39"/>
      <c r="N14" s="40">
        <v>413000</v>
      </c>
      <c r="O14" s="41">
        <v>0</v>
      </c>
      <c r="P14" s="38"/>
      <c r="Q14" s="180"/>
      <c r="R14" s="25"/>
      <c r="W14" s="153"/>
    </row>
    <row r="15" spans="5:23" ht="23.25">
      <c r="E15" s="41">
        <v>123100</v>
      </c>
      <c r="F15" s="36"/>
      <c r="G15" s="213">
        <v>81100</v>
      </c>
      <c r="H15" s="38" t="s">
        <v>5</v>
      </c>
      <c r="I15" s="197">
        <v>23009</v>
      </c>
      <c r="J15" s="227">
        <v>25191</v>
      </c>
      <c r="K15" s="197">
        <f t="shared" si="0"/>
        <v>48200</v>
      </c>
      <c r="L15" s="32" t="s">
        <v>37</v>
      </c>
      <c r="M15" s="39"/>
      <c r="N15" s="40">
        <v>414000</v>
      </c>
      <c r="O15" s="41">
        <v>30650</v>
      </c>
      <c r="P15" s="38" t="s">
        <v>5</v>
      </c>
      <c r="Q15" s="180"/>
      <c r="R15" s="25"/>
      <c r="S15" s="68" t="s">
        <v>118</v>
      </c>
      <c r="W15" s="153"/>
    </row>
    <row r="16" spans="5:23" ht="23.25">
      <c r="E16" s="30">
        <v>37500</v>
      </c>
      <c r="F16" s="36"/>
      <c r="G16" s="213">
        <v>863</v>
      </c>
      <c r="H16" s="38" t="s">
        <v>5</v>
      </c>
      <c r="I16" s="197">
        <v>450</v>
      </c>
      <c r="J16" s="227"/>
      <c r="K16" s="197">
        <f t="shared" si="0"/>
        <v>450</v>
      </c>
      <c r="L16" s="32" t="s">
        <v>62</v>
      </c>
      <c r="M16" s="39"/>
      <c r="N16" s="40">
        <v>415000</v>
      </c>
      <c r="O16" s="41">
        <v>10</v>
      </c>
      <c r="P16" s="38" t="s">
        <v>5</v>
      </c>
      <c r="Q16" s="180"/>
      <c r="R16" s="25"/>
      <c r="W16" s="153"/>
    </row>
    <row r="17" spans="5:23" ht="23.25">
      <c r="E17" s="30">
        <v>10913100</v>
      </c>
      <c r="F17" s="36"/>
      <c r="G17" s="70">
        <v>2719331</v>
      </c>
      <c r="H17" s="38">
        <v>18</v>
      </c>
      <c r="I17" s="197">
        <v>4544021.47</v>
      </c>
      <c r="J17" s="227">
        <v>968723</v>
      </c>
      <c r="K17" s="197">
        <f t="shared" si="0"/>
        <v>5512744.47</v>
      </c>
      <c r="L17" s="32" t="s">
        <v>63</v>
      </c>
      <c r="M17" s="39"/>
      <c r="N17" s="40">
        <v>420000</v>
      </c>
      <c r="O17" s="41">
        <v>0</v>
      </c>
      <c r="P17" s="38"/>
      <c r="Q17" s="182"/>
      <c r="R17" s="25"/>
      <c r="W17" s="153"/>
    </row>
    <row r="18" spans="5:23" ht="23.25">
      <c r="E18" s="45">
        <v>5395700</v>
      </c>
      <c r="F18" s="46"/>
      <c r="G18" s="70">
        <v>5137208</v>
      </c>
      <c r="H18" s="38">
        <v>0</v>
      </c>
      <c r="I18" s="197">
        <v>1056188.35</v>
      </c>
      <c r="J18" s="227">
        <v>3963291</v>
      </c>
      <c r="K18" s="197">
        <f t="shared" si="0"/>
        <v>5019479.35</v>
      </c>
      <c r="L18" s="32" t="s">
        <v>162</v>
      </c>
      <c r="M18" s="39"/>
      <c r="N18" s="40">
        <v>431002</v>
      </c>
      <c r="O18" s="126">
        <v>0</v>
      </c>
      <c r="P18" s="115"/>
      <c r="Q18" s="180"/>
      <c r="R18" s="25"/>
      <c r="W18" s="153"/>
    </row>
    <row r="19" spans="1:23" s="99" customFormat="1" ht="24" thickBot="1">
      <c r="A19" s="113"/>
      <c r="B19" s="113"/>
      <c r="C19" s="113"/>
      <c r="D19" s="113"/>
      <c r="E19" s="103">
        <f>INT(SUM(E12:E18)+SUM(F12:F18)/100)</f>
        <v>16694000</v>
      </c>
      <c r="F19" s="107">
        <f>MOD(SUM(F12:F18),100)</f>
        <v>0</v>
      </c>
      <c r="G19" s="103">
        <f>INT(SUM(G12:G18)+SUM(H12:H18)/100)</f>
        <v>7951587</v>
      </c>
      <c r="H19" s="104">
        <f>MOD(SUM(H12:H18),100)</f>
        <v>23</v>
      </c>
      <c r="I19" s="220">
        <v>5764911.73</v>
      </c>
      <c r="J19" s="220">
        <f>SUM(J11:J18)</f>
        <v>4985984.48</v>
      </c>
      <c r="K19" s="220">
        <f>SUM(K11:K18)</f>
        <v>10750896.209999999</v>
      </c>
      <c r="L19" s="108"/>
      <c r="M19" s="108"/>
      <c r="N19" s="111"/>
      <c r="O19" s="103">
        <f>INT(SUM(O12:O18)+SUM(P12:P18)/100)</f>
        <v>35603</v>
      </c>
      <c r="P19" s="104">
        <f>MOD(SUM(P12:P18),100)</f>
        <v>7</v>
      </c>
      <c r="Q19" s="183"/>
      <c r="R19" s="311" t="s">
        <v>121</v>
      </c>
      <c r="S19" s="312"/>
      <c r="U19" s="254"/>
      <c r="V19" s="254"/>
      <c r="W19" s="207"/>
    </row>
    <row r="20" spans="1:23" s="99" customFormat="1" ht="24" thickTop="1">
      <c r="A20" s="113"/>
      <c r="B20" s="113"/>
      <c r="C20" s="113"/>
      <c r="D20" s="113"/>
      <c r="E20" s="64"/>
      <c r="F20" s="263"/>
      <c r="G20" s="264"/>
      <c r="H20" s="200"/>
      <c r="I20" s="220"/>
      <c r="J20" s="220"/>
      <c r="K20" s="220"/>
      <c r="L20" s="108"/>
      <c r="M20" s="108"/>
      <c r="N20" s="111"/>
      <c r="O20" s="265"/>
      <c r="P20" s="200"/>
      <c r="Q20" s="181"/>
      <c r="R20" s="266"/>
      <c r="S20" s="266"/>
      <c r="U20" s="254"/>
      <c r="V20" s="254"/>
      <c r="W20" s="207"/>
    </row>
    <row r="21" spans="5:23" ht="23.25">
      <c r="E21" s="32"/>
      <c r="F21" s="48"/>
      <c r="G21" s="44">
        <v>84121</v>
      </c>
      <c r="H21" s="38">
        <v>57</v>
      </c>
      <c r="I21" s="197">
        <v>72660.95</v>
      </c>
      <c r="J21" s="227">
        <v>7074.36</v>
      </c>
      <c r="K21" s="197">
        <f>I21+J21</f>
        <v>79735.31</v>
      </c>
      <c r="L21" s="32" t="s">
        <v>171</v>
      </c>
      <c r="M21" s="39"/>
      <c r="N21" s="40">
        <v>230100</v>
      </c>
      <c r="O21" s="30">
        <v>25965</v>
      </c>
      <c r="P21" s="38">
        <v>7</v>
      </c>
      <c r="Q21" s="182"/>
      <c r="R21" s="25"/>
      <c r="S21" s="68" t="s">
        <v>119</v>
      </c>
      <c r="W21" s="153"/>
    </row>
    <row r="22" spans="5:19" ht="23.25">
      <c r="E22" s="32"/>
      <c r="F22" s="39"/>
      <c r="G22" s="44">
        <v>5600</v>
      </c>
      <c r="H22" s="38" t="s">
        <v>5</v>
      </c>
      <c r="I22" s="197">
        <v>117322</v>
      </c>
      <c r="J22" s="227">
        <v>11259</v>
      </c>
      <c r="K22" s="197">
        <f aca="true" t="shared" si="1" ref="K22:K41">I22+J22</f>
        <v>128581</v>
      </c>
      <c r="L22" s="315" t="s">
        <v>65</v>
      </c>
      <c r="M22" s="318"/>
      <c r="N22" s="40" t="s">
        <v>66</v>
      </c>
      <c r="O22" s="41">
        <v>5600</v>
      </c>
      <c r="P22" s="38" t="s">
        <v>5</v>
      </c>
      <c r="Q22" s="180"/>
      <c r="R22" s="25"/>
      <c r="S22" s="68" t="s">
        <v>128</v>
      </c>
    </row>
    <row r="23" spans="5:19" ht="23.25">
      <c r="E23" s="32"/>
      <c r="F23" s="39"/>
      <c r="G23" s="44">
        <v>1310900</v>
      </c>
      <c r="H23" s="38" t="s">
        <v>5</v>
      </c>
      <c r="I23" s="197">
        <v>1188200</v>
      </c>
      <c r="J23" s="227">
        <v>584800</v>
      </c>
      <c r="K23" s="197">
        <f t="shared" si="1"/>
        <v>1773000</v>
      </c>
      <c r="L23" s="315" t="s">
        <v>67</v>
      </c>
      <c r="M23" s="318"/>
      <c r="N23" s="40" t="s">
        <v>68</v>
      </c>
      <c r="O23" s="41">
        <v>238500</v>
      </c>
      <c r="P23" s="38" t="s">
        <v>5</v>
      </c>
      <c r="Q23" s="180"/>
      <c r="R23" s="25"/>
      <c r="S23" s="102"/>
    </row>
    <row r="24" spans="5:19" ht="23.25">
      <c r="E24" s="32"/>
      <c r="F24" s="39"/>
      <c r="G24" s="44">
        <v>289</v>
      </c>
      <c r="H24" s="38">
        <v>70</v>
      </c>
      <c r="I24" s="197">
        <v>881.76</v>
      </c>
      <c r="J24" s="227">
        <v>93.18</v>
      </c>
      <c r="K24" s="197">
        <f t="shared" si="1"/>
        <v>974.94</v>
      </c>
      <c r="L24" s="315" t="s">
        <v>129</v>
      </c>
      <c r="M24" s="318"/>
      <c r="N24" s="40" t="s">
        <v>133</v>
      </c>
      <c r="O24" s="41">
        <v>20</v>
      </c>
      <c r="P24" s="38">
        <v>38</v>
      </c>
      <c r="Q24" s="180"/>
      <c r="R24" s="25"/>
      <c r="S24" s="68" t="s">
        <v>138</v>
      </c>
    </row>
    <row r="25" spans="5:18" ht="23.25">
      <c r="E25" s="32"/>
      <c r="F25" s="39"/>
      <c r="G25" s="44">
        <v>3704400</v>
      </c>
      <c r="H25" s="38" t="s">
        <v>5</v>
      </c>
      <c r="I25" s="197">
        <v>3955299</v>
      </c>
      <c r="J25" s="227">
        <v>586200</v>
      </c>
      <c r="K25" s="197">
        <f t="shared" si="1"/>
        <v>4541499</v>
      </c>
      <c r="L25" s="315" t="s">
        <v>179</v>
      </c>
      <c r="M25" s="318"/>
      <c r="N25" s="40" t="s">
        <v>69</v>
      </c>
      <c r="O25" s="41">
        <v>0</v>
      </c>
      <c r="P25" s="38"/>
      <c r="Q25" s="180"/>
      <c r="R25" s="25"/>
    </row>
    <row r="26" spans="5:18" ht="23.25">
      <c r="E26" s="32"/>
      <c r="F26" s="39"/>
      <c r="G26" s="44">
        <v>4266</v>
      </c>
      <c r="H26" s="38" t="s">
        <v>5</v>
      </c>
      <c r="I26" s="197">
        <v>54616.26</v>
      </c>
      <c r="J26" s="227"/>
      <c r="K26" s="197">
        <f t="shared" si="1"/>
        <v>54616.26</v>
      </c>
      <c r="L26" s="315" t="s">
        <v>14</v>
      </c>
      <c r="M26" s="318"/>
      <c r="N26" s="40" t="s">
        <v>70</v>
      </c>
      <c r="O26" s="41">
        <v>1626</v>
      </c>
      <c r="P26" s="38" t="s">
        <v>5</v>
      </c>
      <c r="Q26" s="180"/>
      <c r="R26" s="25"/>
    </row>
    <row r="27" spans="5:18" ht="23.25">
      <c r="E27" s="32"/>
      <c r="F27" s="39"/>
      <c r="G27" s="44"/>
      <c r="H27" s="38"/>
      <c r="I27" s="197">
        <v>1855</v>
      </c>
      <c r="J27" s="227">
        <v>450</v>
      </c>
      <c r="K27" s="197">
        <f t="shared" si="1"/>
        <v>2305</v>
      </c>
      <c r="L27" s="58"/>
      <c r="M27" s="27"/>
      <c r="N27" s="40"/>
      <c r="O27" s="41"/>
      <c r="P27" s="38"/>
      <c r="Q27" s="180"/>
      <c r="R27" s="25"/>
    </row>
    <row r="28" spans="5:18" ht="23.25">
      <c r="E28" s="32"/>
      <c r="F28" s="39"/>
      <c r="G28" s="44"/>
      <c r="H28" s="38"/>
      <c r="I28" s="197"/>
      <c r="J28" s="227"/>
      <c r="K28" s="197"/>
      <c r="L28" s="58"/>
      <c r="M28" s="27"/>
      <c r="N28" s="40"/>
      <c r="O28" s="41"/>
      <c r="P28" s="38"/>
      <c r="Q28" s="180"/>
      <c r="R28" s="25"/>
    </row>
    <row r="29" spans="5:18" ht="23.25">
      <c r="E29" s="32"/>
      <c r="F29" s="39"/>
      <c r="G29" s="44"/>
      <c r="H29" s="38"/>
      <c r="I29" s="197"/>
      <c r="J29" s="227"/>
      <c r="K29" s="197"/>
      <c r="L29" s="58"/>
      <c r="M29" s="27"/>
      <c r="N29" s="40"/>
      <c r="O29" s="41"/>
      <c r="P29" s="38"/>
      <c r="Q29" s="180"/>
      <c r="R29" s="25"/>
    </row>
    <row r="30" spans="5:18" ht="23.25">
      <c r="E30" s="32"/>
      <c r="F30" s="39"/>
      <c r="G30" s="44"/>
      <c r="H30" s="38"/>
      <c r="I30" s="197"/>
      <c r="J30" s="227"/>
      <c r="K30" s="197"/>
      <c r="L30" s="58"/>
      <c r="M30" s="27"/>
      <c r="N30" s="40"/>
      <c r="O30" s="41"/>
      <c r="P30" s="38"/>
      <c r="Q30" s="180"/>
      <c r="R30" s="25"/>
    </row>
    <row r="31" spans="5:18" ht="23.25">
      <c r="E31" s="32"/>
      <c r="F31" s="39"/>
      <c r="G31" s="44"/>
      <c r="H31" s="38"/>
      <c r="I31" s="197"/>
      <c r="J31" s="227"/>
      <c r="K31" s="197"/>
      <c r="L31" s="58"/>
      <c r="M31" s="27"/>
      <c r="N31" s="40"/>
      <c r="O31" s="41"/>
      <c r="P31" s="38"/>
      <c r="Q31" s="180"/>
      <c r="R31" s="25"/>
    </row>
    <row r="32" spans="5:18" ht="23.25">
      <c r="E32" s="32"/>
      <c r="F32" s="39"/>
      <c r="G32" s="44"/>
      <c r="H32" s="38"/>
      <c r="I32" s="197"/>
      <c r="J32" s="227"/>
      <c r="K32" s="197"/>
      <c r="L32" s="58"/>
      <c r="M32" s="27"/>
      <c r="N32" s="40"/>
      <c r="O32" s="41"/>
      <c r="P32" s="38"/>
      <c r="Q32" s="180"/>
      <c r="R32" s="25"/>
    </row>
    <row r="33" spans="5:18" ht="24" hidden="1">
      <c r="E33" s="32"/>
      <c r="F33" s="39"/>
      <c r="G33" s="44"/>
      <c r="H33" s="38"/>
      <c r="I33" s="197"/>
      <c r="J33" s="227"/>
      <c r="K33" s="197"/>
      <c r="L33" s="58"/>
      <c r="M33" s="27"/>
      <c r="N33" s="40"/>
      <c r="O33" s="41"/>
      <c r="P33" s="38"/>
      <c r="Q33" s="180"/>
      <c r="R33" s="25"/>
    </row>
    <row r="34" spans="5:18" ht="24" hidden="1">
      <c r="E34" s="32"/>
      <c r="F34" s="39"/>
      <c r="G34" s="44"/>
      <c r="H34" s="38"/>
      <c r="I34" s="197"/>
      <c r="J34" s="227"/>
      <c r="K34" s="197"/>
      <c r="L34" s="58"/>
      <c r="M34" s="27"/>
      <c r="N34" s="40"/>
      <c r="O34" s="41"/>
      <c r="P34" s="38"/>
      <c r="Q34" s="180"/>
      <c r="R34" s="25"/>
    </row>
    <row r="35" spans="5:18" ht="24" hidden="1">
      <c r="E35" s="32"/>
      <c r="F35" s="39"/>
      <c r="G35" s="44"/>
      <c r="H35" s="38"/>
      <c r="I35" s="197"/>
      <c r="J35" s="227"/>
      <c r="K35" s="197"/>
      <c r="L35" s="58"/>
      <c r="M35" s="27"/>
      <c r="N35" s="40"/>
      <c r="O35" s="41"/>
      <c r="P35" s="38"/>
      <c r="Q35" s="180"/>
      <c r="R35" s="25"/>
    </row>
    <row r="36" spans="5:18" ht="24" hidden="1">
      <c r="E36" s="32"/>
      <c r="F36" s="39"/>
      <c r="G36" s="44"/>
      <c r="H36" s="38"/>
      <c r="I36" s="197"/>
      <c r="J36" s="227"/>
      <c r="K36" s="197"/>
      <c r="L36" s="58"/>
      <c r="M36" s="27"/>
      <c r="N36" s="40"/>
      <c r="O36" s="41"/>
      <c r="P36" s="38"/>
      <c r="Q36" s="180"/>
      <c r="R36" s="25"/>
    </row>
    <row r="37" spans="5:18" ht="24" hidden="1">
      <c r="E37" s="32"/>
      <c r="F37" s="39"/>
      <c r="G37" s="44"/>
      <c r="H37" s="38"/>
      <c r="I37" s="197"/>
      <c r="J37" s="227"/>
      <c r="K37" s="197"/>
      <c r="L37" s="58"/>
      <c r="M37" s="27"/>
      <c r="N37" s="40"/>
      <c r="O37" s="41"/>
      <c r="P37" s="38"/>
      <c r="Q37" s="180"/>
      <c r="R37" s="25"/>
    </row>
    <row r="38" spans="5:18" ht="24" hidden="1">
      <c r="E38" s="32"/>
      <c r="F38" s="39"/>
      <c r="G38" s="64">
        <v>0</v>
      </c>
      <c r="H38" s="200"/>
      <c r="I38" s="197">
        <v>0</v>
      </c>
      <c r="J38" s="229"/>
      <c r="K38" s="197">
        <f t="shared" si="1"/>
        <v>0</v>
      </c>
      <c r="L38" s="315" t="s">
        <v>16</v>
      </c>
      <c r="M38" s="318"/>
      <c r="N38" s="40" t="s">
        <v>71</v>
      </c>
      <c r="O38" s="41"/>
      <c r="P38" s="38"/>
      <c r="Q38" s="184"/>
      <c r="R38" s="25"/>
    </row>
    <row r="39" spans="5:18" ht="24" hidden="1">
      <c r="E39" s="32"/>
      <c r="F39" s="39"/>
      <c r="G39" s="64">
        <v>0</v>
      </c>
      <c r="H39" s="200"/>
      <c r="I39" s="197">
        <v>0</v>
      </c>
      <c r="J39" s="229"/>
      <c r="K39" s="197">
        <f t="shared" si="1"/>
        <v>0</v>
      </c>
      <c r="L39" s="58" t="s">
        <v>87</v>
      </c>
      <c r="M39" s="27"/>
      <c r="N39" s="60" t="s">
        <v>88</v>
      </c>
      <c r="O39" s="30"/>
      <c r="P39" s="119"/>
      <c r="Q39" s="184"/>
      <c r="R39" s="25"/>
    </row>
    <row r="40" spans="5:18" ht="24" hidden="1">
      <c r="E40" s="32"/>
      <c r="F40" s="39"/>
      <c r="G40" s="64">
        <v>0</v>
      </c>
      <c r="H40" s="200"/>
      <c r="I40" s="197">
        <v>0</v>
      </c>
      <c r="J40" s="229"/>
      <c r="K40" s="197">
        <f t="shared" si="1"/>
        <v>0</v>
      </c>
      <c r="L40" s="315" t="s">
        <v>89</v>
      </c>
      <c r="M40" s="318"/>
      <c r="N40" s="60" t="s">
        <v>90</v>
      </c>
      <c r="O40" s="30"/>
      <c r="P40" s="119"/>
      <c r="Q40" s="184"/>
      <c r="R40" s="25"/>
    </row>
    <row r="41" spans="5:18" ht="23.25">
      <c r="E41" s="32"/>
      <c r="F41" s="39"/>
      <c r="G41" s="65"/>
      <c r="H41" s="201"/>
      <c r="I41" s="198">
        <v>0</v>
      </c>
      <c r="J41" s="229"/>
      <c r="K41" s="197">
        <f t="shared" si="1"/>
        <v>0</v>
      </c>
      <c r="L41" s="32"/>
      <c r="M41" s="39"/>
      <c r="N41" s="76"/>
      <c r="O41" s="50"/>
      <c r="P41" s="120"/>
      <c r="Q41" s="184"/>
      <c r="R41" s="25"/>
    </row>
    <row r="42" spans="5:18" ht="23.25">
      <c r="E42" s="32"/>
      <c r="F42" s="39"/>
      <c r="G42" s="51">
        <f>INT(SUM(G21:G41)+SUM(H21:H41)/100)</f>
        <v>5109577</v>
      </c>
      <c r="H42" s="52">
        <f>MOD(SUM(H21:H41),100)</f>
        <v>27</v>
      </c>
      <c r="I42" s="220">
        <v>5390834.97</v>
      </c>
      <c r="J42" s="220">
        <f>SUM(J21:J41)</f>
        <v>1189876.54</v>
      </c>
      <c r="K42" s="220">
        <f>SUM(K21:K41)</f>
        <v>6580711.51</v>
      </c>
      <c r="L42" s="32"/>
      <c r="M42" s="32"/>
      <c r="N42" s="77"/>
      <c r="O42" s="51">
        <f>INT(SUM(O21:O41)+SUM(P21:P41)/100)</f>
        <v>271711</v>
      </c>
      <c r="P42" s="52">
        <f>MOD(SUM(P21:P41),100)</f>
        <v>45</v>
      </c>
      <c r="Q42" s="180"/>
      <c r="R42" s="25"/>
    </row>
    <row r="43" spans="1:22" s="99" customFormat="1" ht="22.5" customHeight="1" thickBot="1">
      <c r="A43" s="113"/>
      <c r="B43" s="113"/>
      <c r="C43" s="113"/>
      <c r="D43" s="113"/>
      <c r="E43" s="64"/>
      <c r="F43" s="106"/>
      <c r="G43" s="146">
        <f>INT(SUM(G19+G42)+SUM(H19+H42)/100)</f>
        <v>13061164</v>
      </c>
      <c r="H43" s="145">
        <f>MOD(SUM(H19,H42),100)</f>
        <v>50</v>
      </c>
      <c r="I43" s="234">
        <v>11155746.7</v>
      </c>
      <c r="J43" s="253">
        <f>J19+J42</f>
        <v>6175861.0200000005</v>
      </c>
      <c r="K43" s="234">
        <f>K19+K42</f>
        <v>17331607.72</v>
      </c>
      <c r="L43" s="316" t="s">
        <v>72</v>
      </c>
      <c r="M43" s="316"/>
      <c r="N43" s="110"/>
      <c r="O43" s="146">
        <f>INT(SUM(O19+O42)+SUM(P19+P42)/100)</f>
        <v>307314</v>
      </c>
      <c r="P43" s="145">
        <f>MOD(SUM(P19,P42),100)</f>
        <v>52</v>
      </c>
      <c r="Q43" s="185">
        <f>4985984.48+1189876.54</f>
        <v>6175861.0200000005</v>
      </c>
      <c r="R43" s="72"/>
      <c r="S43" s="73"/>
      <c r="U43" s="254"/>
      <c r="V43" s="254"/>
    </row>
    <row r="44" spans="1:22" s="56" customFormat="1" ht="9" customHeight="1" thickTop="1">
      <c r="A44" s="114"/>
      <c r="B44" s="114"/>
      <c r="C44" s="114"/>
      <c r="D44" s="114"/>
      <c r="E44" s="32"/>
      <c r="F44" s="32"/>
      <c r="G44" s="32"/>
      <c r="H44" s="116"/>
      <c r="I44" s="197">
        <v>0</v>
      </c>
      <c r="J44" s="227"/>
      <c r="K44" s="197">
        <f aca="true" t="shared" si="2" ref="K44:K52">I44+J44</f>
        <v>0</v>
      </c>
      <c r="L44" s="53"/>
      <c r="M44" s="53"/>
      <c r="N44" s="54"/>
      <c r="O44" s="32"/>
      <c r="P44" s="116"/>
      <c r="Q44" s="180"/>
      <c r="R44" s="55"/>
      <c r="S44" s="69"/>
      <c r="U44" s="255"/>
      <c r="V44" s="255"/>
    </row>
    <row r="45" spans="5:18" ht="10.5" customHeight="1">
      <c r="E45" s="32"/>
      <c r="F45" s="32"/>
      <c r="G45" s="32"/>
      <c r="H45" s="116"/>
      <c r="I45" s="197">
        <v>0</v>
      </c>
      <c r="J45" s="227"/>
      <c r="K45" s="197">
        <f t="shared" si="2"/>
        <v>0</v>
      </c>
      <c r="L45" s="53"/>
      <c r="M45" s="53"/>
      <c r="N45" s="54"/>
      <c r="O45" s="32"/>
      <c r="P45" s="116"/>
      <c r="Q45" s="180"/>
      <c r="R45" s="25"/>
    </row>
    <row r="46" spans="5:18" ht="10.5" customHeight="1">
      <c r="E46" s="32"/>
      <c r="F46" s="32"/>
      <c r="G46" s="32"/>
      <c r="H46" s="116"/>
      <c r="I46" s="197">
        <v>0</v>
      </c>
      <c r="J46" s="227"/>
      <c r="K46" s="197">
        <f t="shared" si="2"/>
        <v>0</v>
      </c>
      <c r="L46" s="53"/>
      <c r="M46" s="53"/>
      <c r="N46" s="54"/>
      <c r="O46" s="32"/>
      <c r="P46" s="116"/>
      <c r="Q46" s="180"/>
      <c r="R46" s="25"/>
    </row>
    <row r="47" spans="5:18" ht="10.5" customHeight="1">
      <c r="E47" s="32"/>
      <c r="F47" s="32"/>
      <c r="G47" s="32"/>
      <c r="H47" s="116"/>
      <c r="I47" s="197">
        <v>0</v>
      </c>
      <c r="J47" s="227"/>
      <c r="K47" s="197">
        <f t="shared" si="2"/>
        <v>0</v>
      </c>
      <c r="L47" s="53"/>
      <c r="M47" s="53"/>
      <c r="N47" s="54"/>
      <c r="O47" s="32"/>
      <c r="P47" s="116"/>
      <c r="Q47" s="180"/>
      <c r="R47" s="25"/>
    </row>
    <row r="48" spans="5:18" ht="10.5" customHeight="1">
      <c r="E48" s="32"/>
      <c r="F48" s="32"/>
      <c r="G48" s="32"/>
      <c r="H48" s="116"/>
      <c r="I48" s="197">
        <v>0</v>
      </c>
      <c r="J48" s="227"/>
      <c r="K48" s="197">
        <f t="shared" si="2"/>
        <v>0</v>
      </c>
      <c r="L48" s="53"/>
      <c r="M48" s="53"/>
      <c r="N48" s="54"/>
      <c r="O48" s="32"/>
      <c r="P48" s="116"/>
      <c r="Q48" s="180"/>
      <c r="R48" s="25"/>
    </row>
    <row r="49" spans="5:18" ht="23.25" customHeight="1" thickBot="1">
      <c r="E49" s="32"/>
      <c r="F49" s="32"/>
      <c r="G49" s="32"/>
      <c r="H49" s="116"/>
      <c r="I49" s="202"/>
      <c r="J49" s="227"/>
      <c r="K49" s="197"/>
      <c r="L49" s="53"/>
      <c r="M49" s="53"/>
      <c r="N49" s="54"/>
      <c r="O49" s="32"/>
      <c r="P49" s="116"/>
      <c r="Q49" s="180"/>
      <c r="R49" s="25"/>
    </row>
    <row r="50" spans="5:18" ht="22.5" customHeight="1" thickTop="1">
      <c r="E50" s="325" t="s">
        <v>54</v>
      </c>
      <c r="F50" s="326"/>
      <c r="G50" s="326"/>
      <c r="H50" s="327"/>
      <c r="I50" s="202">
        <v>0</v>
      </c>
      <c r="J50" s="227"/>
      <c r="K50" s="197">
        <f t="shared" si="2"/>
        <v>0</v>
      </c>
      <c r="L50" s="328"/>
      <c r="M50" s="328"/>
      <c r="N50" s="59"/>
      <c r="O50" s="325" t="s">
        <v>55</v>
      </c>
      <c r="P50" s="327"/>
      <c r="Q50" s="180"/>
      <c r="R50" s="25"/>
    </row>
    <row r="51" spans="5:18" ht="22.5" customHeight="1">
      <c r="E51" s="322" t="s">
        <v>19</v>
      </c>
      <c r="F51" s="323"/>
      <c r="G51" s="313" t="s">
        <v>56</v>
      </c>
      <c r="H51" s="314"/>
      <c r="I51" s="202">
        <v>0</v>
      </c>
      <c r="J51" s="227"/>
      <c r="K51" s="197">
        <f t="shared" si="2"/>
        <v>0</v>
      </c>
      <c r="L51" s="313" t="s">
        <v>3</v>
      </c>
      <c r="M51" s="313"/>
      <c r="N51" s="36" t="s">
        <v>57</v>
      </c>
      <c r="O51" s="324" t="s">
        <v>56</v>
      </c>
      <c r="P51" s="314"/>
      <c r="Q51" s="180"/>
      <c r="R51" s="25"/>
    </row>
    <row r="52" spans="5:18" ht="21" customHeight="1" thickBot="1">
      <c r="E52" s="319" t="s">
        <v>58</v>
      </c>
      <c r="F52" s="320"/>
      <c r="G52" s="321" t="s">
        <v>58</v>
      </c>
      <c r="H52" s="320"/>
      <c r="I52" s="202">
        <v>0</v>
      </c>
      <c r="J52" s="227"/>
      <c r="K52" s="197">
        <f t="shared" si="2"/>
        <v>0</v>
      </c>
      <c r="L52" s="321"/>
      <c r="M52" s="321"/>
      <c r="N52" s="57" t="s">
        <v>59</v>
      </c>
      <c r="O52" s="319" t="s">
        <v>58</v>
      </c>
      <c r="P52" s="320"/>
      <c r="Q52" s="180"/>
      <c r="R52" s="25"/>
    </row>
    <row r="53" spans="1:18" ht="22.5" customHeight="1" thickTop="1">
      <c r="A53" s="273" t="s">
        <v>49</v>
      </c>
      <c r="B53" s="273" t="s">
        <v>126</v>
      </c>
      <c r="C53" s="273" t="s">
        <v>127</v>
      </c>
      <c r="D53" s="273"/>
      <c r="E53" s="31"/>
      <c r="F53" s="31"/>
      <c r="G53" s="32"/>
      <c r="H53" s="117"/>
      <c r="I53" s="157" t="s">
        <v>56</v>
      </c>
      <c r="J53" s="225"/>
      <c r="K53" s="160" t="s">
        <v>56</v>
      </c>
      <c r="L53" s="196" t="s">
        <v>73</v>
      </c>
      <c r="M53" s="33"/>
      <c r="N53" s="59"/>
      <c r="O53" s="30"/>
      <c r="P53" s="117"/>
      <c r="Q53" s="184"/>
      <c r="R53" s="25"/>
    </row>
    <row r="54" spans="1:18" ht="22.5" customHeight="1">
      <c r="A54" s="32">
        <v>838900</v>
      </c>
      <c r="B54" s="114"/>
      <c r="C54" s="114">
        <v>50000</v>
      </c>
      <c r="D54" s="114"/>
      <c r="E54" s="35">
        <f>788700-50000</f>
        <v>738700</v>
      </c>
      <c r="F54" s="42"/>
      <c r="G54" s="32">
        <v>389209</v>
      </c>
      <c r="H54" s="38" t="s">
        <v>5</v>
      </c>
      <c r="I54" s="202">
        <v>191781</v>
      </c>
      <c r="J54" s="227">
        <v>15504</v>
      </c>
      <c r="K54" s="197">
        <f>I54+J54</f>
        <v>207285</v>
      </c>
      <c r="L54" s="315" t="s">
        <v>8</v>
      </c>
      <c r="M54" s="318"/>
      <c r="N54" s="60" t="s">
        <v>74</v>
      </c>
      <c r="O54" s="41">
        <v>18856</v>
      </c>
      <c r="P54" s="38" t="s">
        <v>5</v>
      </c>
      <c r="Q54" s="180"/>
      <c r="R54" s="25"/>
    </row>
    <row r="55" spans="1:18" ht="22.5" customHeight="1">
      <c r="A55" s="32">
        <v>4941100</v>
      </c>
      <c r="B55" s="114"/>
      <c r="C55" s="114">
        <v>54000</v>
      </c>
      <c r="D55" s="114"/>
      <c r="E55" s="35">
        <v>6488100</v>
      </c>
      <c r="F55" s="42"/>
      <c r="G55" s="32">
        <v>1949989</v>
      </c>
      <c r="H55" s="38">
        <v>99</v>
      </c>
      <c r="I55" s="202">
        <v>1862577.42</v>
      </c>
      <c r="J55" s="227">
        <v>407270</v>
      </c>
      <c r="K55" s="197">
        <f aca="true" t="shared" si="3" ref="K55:K62">I55+J55</f>
        <v>2269847.42</v>
      </c>
      <c r="L55" s="315" t="s">
        <v>163</v>
      </c>
      <c r="M55" s="318"/>
      <c r="N55" s="60" t="s">
        <v>75</v>
      </c>
      <c r="O55" s="41">
        <v>501888</v>
      </c>
      <c r="P55" s="38">
        <v>54</v>
      </c>
      <c r="Q55" s="180"/>
      <c r="R55" s="25"/>
    </row>
    <row r="56" spans="1:18" ht="22.5" customHeight="1">
      <c r="A56" s="64">
        <v>1059000</v>
      </c>
      <c r="B56" s="114"/>
      <c r="C56" s="114"/>
      <c r="D56" s="114"/>
      <c r="E56" s="35">
        <f>420000+385000+290000</f>
        <v>1095000</v>
      </c>
      <c r="F56" s="42"/>
      <c r="G56" s="32">
        <v>91298</v>
      </c>
      <c r="H56" s="38" t="s">
        <v>5</v>
      </c>
      <c r="I56" s="202">
        <v>190570</v>
      </c>
      <c r="J56" s="227">
        <v>26040</v>
      </c>
      <c r="K56" s="197">
        <f t="shared" si="3"/>
        <v>216610</v>
      </c>
      <c r="L56" s="315" t="s">
        <v>9</v>
      </c>
      <c r="M56" s="318"/>
      <c r="N56" s="60" t="s">
        <v>76</v>
      </c>
      <c r="O56" s="41">
        <v>23300</v>
      </c>
      <c r="P56" s="38" t="s">
        <v>5</v>
      </c>
      <c r="Q56" s="180"/>
      <c r="R56" s="25"/>
    </row>
    <row r="57" spans="1:19" ht="22.5" customHeight="1">
      <c r="A57" s="64">
        <v>1966000</v>
      </c>
      <c r="B57" s="114">
        <v>100000</v>
      </c>
      <c r="C57" s="114">
        <v>50000</v>
      </c>
      <c r="D57" s="114"/>
      <c r="E57" s="35">
        <f>868000+600000+30000+30000+30000+110000+70000+25000+230000+30000+10000+50000</f>
        <v>2083000</v>
      </c>
      <c r="F57" s="42"/>
      <c r="G57" s="32">
        <v>402550</v>
      </c>
      <c r="H57" s="38" t="s">
        <v>5</v>
      </c>
      <c r="I57" s="202">
        <v>546307.24</v>
      </c>
      <c r="J57" s="227">
        <v>169129</v>
      </c>
      <c r="K57" s="197">
        <f t="shared" si="3"/>
        <v>715436.24</v>
      </c>
      <c r="L57" s="315" t="s">
        <v>10</v>
      </c>
      <c r="M57" s="318"/>
      <c r="N57" s="60" t="s">
        <v>77</v>
      </c>
      <c r="O57" s="30">
        <f>135450+5200</f>
        <v>140650</v>
      </c>
      <c r="P57" s="38" t="s">
        <v>5</v>
      </c>
      <c r="Q57" s="180">
        <f>157870+7297+3962</f>
        <v>169129</v>
      </c>
      <c r="R57" s="25"/>
      <c r="S57" s="73" t="s">
        <v>120</v>
      </c>
    </row>
    <row r="58" spans="1:19" ht="22.5" customHeight="1">
      <c r="A58" s="64">
        <v>807600</v>
      </c>
      <c r="B58" s="114"/>
      <c r="C58" s="114"/>
      <c r="D58" s="114"/>
      <c r="E58" s="35">
        <f>148000+75000+311300+349000+35000+3000</f>
        <v>921300</v>
      </c>
      <c r="F58" s="42"/>
      <c r="G58" s="32">
        <v>49958</v>
      </c>
      <c r="H58" s="38" t="s">
        <v>5</v>
      </c>
      <c r="I58" s="202">
        <v>205100</v>
      </c>
      <c r="J58" s="227">
        <v>17270</v>
      </c>
      <c r="K58" s="197">
        <f t="shared" si="3"/>
        <v>222370</v>
      </c>
      <c r="L58" s="315" t="s">
        <v>11</v>
      </c>
      <c r="M58" s="318"/>
      <c r="N58" s="60" t="s">
        <v>78</v>
      </c>
      <c r="O58" s="41"/>
      <c r="P58" s="38" t="s">
        <v>5</v>
      </c>
      <c r="Q58" s="180"/>
      <c r="R58" s="25"/>
      <c r="S58" s="66" t="s">
        <v>130</v>
      </c>
    </row>
    <row r="59" spans="1:19" ht="22.5" customHeight="1">
      <c r="A59" s="32">
        <v>336000</v>
      </c>
      <c r="B59" s="114"/>
      <c r="C59" s="114"/>
      <c r="D59" s="114"/>
      <c r="E59" s="35">
        <f>311000+10000+101000</f>
        <v>422000</v>
      </c>
      <c r="F59" s="42"/>
      <c r="G59" s="32">
        <v>132237</v>
      </c>
      <c r="H59" s="38">
        <v>22</v>
      </c>
      <c r="I59" s="202">
        <v>129485.79</v>
      </c>
      <c r="J59" s="227">
        <v>30979.58</v>
      </c>
      <c r="K59" s="197">
        <f t="shared" si="3"/>
        <v>160465.37</v>
      </c>
      <c r="L59" s="315" t="s">
        <v>12</v>
      </c>
      <c r="M59" s="318"/>
      <c r="N59" s="60" t="s">
        <v>79</v>
      </c>
      <c r="O59" s="41">
        <v>22541</v>
      </c>
      <c r="P59" s="38">
        <v>45</v>
      </c>
      <c r="Q59" s="180"/>
      <c r="R59" s="25"/>
      <c r="S59" s="73"/>
    </row>
    <row r="60" spans="1:18" ht="22.5" customHeight="1">
      <c r="A60" s="32">
        <v>549400</v>
      </c>
      <c r="B60" s="114"/>
      <c r="C60" s="114"/>
      <c r="D60" s="114"/>
      <c r="E60" s="35">
        <v>819000</v>
      </c>
      <c r="F60" s="42"/>
      <c r="G60" s="32">
        <v>360000</v>
      </c>
      <c r="H60" s="38" t="s">
        <v>5</v>
      </c>
      <c r="I60" s="202">
        <v>354500</v>
      </c>
      <c r="J60" s="227"/>
      <c r="K60" s="197">
        <f t="shared" si="3"/>
        <v>354500</v>
      </c>
      <c r="L60" s="315" t="s">
        <v>64</v>
      </c>
      <c r="M60" s="318"/>
      <c r="N60" s="60" t="s">
        <v>80</v>
      </c>
      <c r="O60" s="41">
        <v>15000</v>
      </c>
      <c r="P60" s="38"/>
      <c r="Q60" s="180"/>
      <c r="R60" s="25"/>
    </row>
    <row r="61" spans="1:18" ht="22.5" customHeight="1">
      <c r="A61" s="64">
        <v>299700</v>
      </c>
      <c r="B61" s="114"/>
      <c r="C61" s="114"/>
      <c r="D61" s="114"/>
      <c r="E61" s="35">
        <v>336400</v>
      </c>
      <c r="F61" s="42"/>
      <c r="G61" s="32">
        <v>0</v>
      </c>
      <c r="H61" s="38"/>
      <c r="I61" s="202">
        <v>77900</v>
      </c>
      <c r="J61" s="227"/>
      <c r="K61" s="197">
        <f t="shared" si="3"/>
        <v>77900</v>
      </c>
      <c r="L61" s="315" t="s">
        <v>13</v>
      </c>
      <c r="M61" s="318"/>
      <c r="N61" s="60" t="s">
        <v>81</v>
      </c>
      <c r="O61" s="49">
        <v>0</v>
      </c>
      <c r="P61" s="38"/>
      <c r="Q61" s="180"/>
      <c r="R61" s="25"/>
    </row>
    <row r="62" spans="1:18" ht="22.5" customHeight="1">
      <c r="A62" s="64">
        <v>3741300</v>
      </c>
      <c r="B62" s="274"/>
      <c r="C62" s="114"/>
      <c r="D62" s="114"/>
      <c r="E62" s="35">
        <v>3765500</v>
      </c>
      <c r="F62" s="42"/>
      <c r="G62" s="32">
        <v>0</v>
      </c>
      <c r="H62" s="38"/>
      <c r="I62" s="202">
        <v>252500</v>
      </c>
      <c r="J62" s="227">
        <v>27000</v>
      </c>
      <c r="K62" s="197">
        <f t="shared" si="3"/>
        <v>279500</v>
      </c>
      <c r="L62" s="315" t="s">
        <v>82</v>
      </c>
      <c r="M62" s="318"/>
      <c r="N62" s="60" t="s">
        <v>83</v>
      </c>
      <c r="O62" s="41">
        <v>0</v>
      </c>
      <c r="P62" s="38"/>
      <c r="Q62" s="180"/>
      <c r="R62" s="25"/>
    </row>
    <row r="63" spans="1:18" ht="22.5" customHeight="1">
      <c r="A63" s="32">
        <v>25000</v>
      </c>
      <c r="B63" s="114"/>
      <c r="C63" s="114"/>
      <c r="D63" s="114"/>
      <c r="E63" s="35">
        <v>25000</v>
      </c>
      <c r="F63" s="42"/>
      <c r="G63" s="32">
        <v>0</v>
      </c>
      <c r="H63" s="38"/>
      <c r="I63" s="202"/>
      <c r="J63" s="227"/>
      <c r="K63" s="197"/>
      <c r="L63" s="315" t="s">
        <v>84</v>
      </c>
      <c r="M63" s="318"/>
      <c r="N63" s="60" t="s">
        <v>85</v>
      </c>
      <c r="O63" s="41">
        <v>0</v>
      </c>
      <c r="P63" s="38"/>
      <c r="Q63" s="180"/>
      <c r="R63" s="25"/>
    </row>
    <row r="64" spans="1:22" s="99" customFormat="1" ht="22.5" customHeight="1" thickBot="1">
      <c r="A64" s="32">
        <v>15469000</v>
      </c>
      <c r="B64" s="275">
        <f>SUM(B54:B63)</f>
        <v>100000</v>
      </c>
      <c r="C64" s="275">
        <f>SUM(C54:C63)</f>
        <v>154000</v>
      </c>
      <c r="D64" s="275"/>
      <c r="E64" s="176">
        <f>SUM(E54:E63)</f>
        <v>16694000</v>
      </c>
      <c r="F64" s="107">
        <f>MOD(SUM(F54:F63),100)</f>
        <v>0</v>
      </c>
      <c r="G64" s="103">
        <f>INT(SUM(G54:G63)+SUM(H54:H63)/100)</f>
        <v>3375242</v>
      </c>
      <c r="H64" s="104">
        <f>MOD(SUM(H54:H63),100)</f>
        <v>21</v>
      </c>
      <c r="I64" s="219">
        <v>4198640.8</v>
      </c>
      <c r="J64" s="220">
        <f>SUM(J54:J63)</f>
        <v>693192.58</v>
      </c>
      <c r="K64" s="220">
        <f>I64+J64</f>
        <v>4891833.38</v>
      </c>
      <c r="L64" s="64"/>
      <c r="M64" s="108"/>
      <c r="N64" s="109"/>
      <c r="O64" s="103">
        <f>INT(SUM(O54:O63)+SUM(P54:P63)/100)</f>
        <v>722235</v>
      </c>
      <c r="P64" s="104">
        <f>MOD(SUM(P54:P63),100)</f>
        <v>99</v>
      </c>
      <c r="Q64" s="181"/>
      <c r="R64" s="72"/>
      <c r="S64" s="73"/>
      <c r="U64" s="254"/>
      <c r="V64" s="254"/>
    </row>
    <row r="65" spans="5:18" ht="22.5" customHeight="1" thickTop="1">
      <c r="E65" s="32"/>
      <c r="F65" s="32"/>
      <c r="G65" s="41"/>
      <c r="H65" s="38"/>
      <c r="I65" s="202">
        <v>0</v>
      </c>
      <c r="J65" s="227"/>
      <c r="K65" s="197">
        <f>I65+J65</f>
        <v>0</v>
      </c>
      <c r="L65" s="315"/>
      <c r="M65" s="318"/>
      <c r="N65" s="60"/>
      <c r="O65" s="41"/>
      <c r="P65" s="38"/>
      <c r="Q65" s="180"/>
      <c r="R65" s="25"/>
    </row>
    <row r="66" spans="5:19" ht="22.5" customHeight="1">
      <c r="E66" s="32"/>
      <c r="F66" s="32"/>
      <c r="G66" s="30">
        <v>187090</v>
      </c>
      <c r="H66" s="38">
        <v>82</v>
      </c>
      <c r="I66" s="202">
        <v>57928.92</v>
      </c>
      <c r="J66" s="227">
        <v>1898.89</v>
      </c>
      <c r="K66" s="197">
        <f>I66+J66</f>
        <v>59827.81</v>
      </c>
      <c r="L66" s="315" t="s">
        <v>172</v>
      </c>
      <c r="M66" s="318"/>
      <c r="N66" s="60" t="s">
        <v>86</v>
      </c>
      <c r="O66" s="193">
        <v>5451</v>
      </c>
      <c r="P66" s="194">
        <v>23</v>
      </c>
      <c r="Q66" s="180"/>
      <c r="R66" s="25"/>
      <c r="S66" s="66" t="s">
        <v>96</v>
      </c>
    </row>
    <row r="67" spans="5:19" ht="22.5" customHeight="1">
      <c r="E67" s="32"/>
      <c r="F67" s="32"/>
      <c r="G67" s="30">
        <v>5600</v>
      </c>
      <c r="H67" s="38"/>
      <c r="I67" s="202">
        <v>133023</v>
      </c>
      <c r="J67" s="227">
        <v>7662</v>
      </c>
      <c r="K67" s="197">
        <f>I67+J67</f>
        <v>140685</v>
      </c>
      <c r="L67" s="315" t="s">
        <v>65</v>
      </c>
      <c r="M67" s="318"/>
      <c r="N67" s="60" t="s">
        <v>66</v>
      </c>
      <c r="O67" s="218">
        <v>5600</v>
      </c>
      <c r="P67" s="127" t="s">
        <v>5</v>
      </c>
      <c r="Q67" s="180"/>
      <c r="R67" s="25"/>
      <c r="S67" s="66" t="s">
        <v>122</v>
      </c>
    </row>
    <row r="68" spans="5:19" ht="22.5" customHeight="1">
      <c r="E68" s="32"/>
      <c r="F68" s="32"/>
      <c r="G68" s="30">
        <v>1310900</v>
      </c>
      <c r="H68" s="38" t="s">
        <v>5</v>
      </c>
      <c r="I68" s="202">
        <v>1188200</v>
      </c>
      <c r="J68" s="227">
        <v>584800</v>
      </c>
      <c r="K68" s="197">
        <f>I68+J68</f>
        <v>1773000</v>
      </c>
      <c r="L68" s="58" t="s">
        <v>67</v>
      </c>
      <c r="M68" s="27"/>
      <c r="N68" s="60" t="s">
        <v>68</v>
      </c>
      <c r="O68" s="41"/>
      <c r="P68" s="38" t="s">
        <v>5</v>
      </c>
      <c r="Q68" s="180"/>
      <c r="R68" s="25"/>
      <c r="S68" s="66" t="s">
        <v>97</v>
      </c>
    </row>
    <row r="69" spans="5:18" ht="22.5" customHeight="1">
      <c r="E69" s="32"/>
      <c r="F69" s="32"/>
      <c r="G69" s="30">
        <v>805099</v>
      </c>
      <c r="H69" s="38">
        <v>75</v>
      </c>
      <c r="I69" s="202">
        <v>174000</v>
      </c>
      <c r="J69" s="227"/>
      <c r="K69" s="197">
        <f aca="true" t="shared" si="4" ref="K69:K77">I69+J69</f>
        <v>174000</v>
      </c>
      <c r="L69" s="58" t="s">
        <v>87</v>
      </c>
      <c r="M69" s="27"/>
      <c r="N69" s="60" t="s">
        <v>88</v>
      </c>
      <c r="O69" s="30"/>
      <c r="P69" s="38"/>
      <c r="Q69" s="180"/>
      <c r="R69" s="25"/>
    </row>
    <row r="70" spans="5:19" ht="22.5" customHeight="1">
      <c r="E70" s="32"/>
      <c r="F70" s="32"/>
      <c r="G70" s="30">
        <v>2452900</v>
      </c>
      <c r="H70" s="38" t="s">
        <v>5</v>
      </c>
      <c r="I70" s="202">
        <v>3932399</v>
      </c>
      <c r="J70" s="227">
        <v>584800</v>
      </c>
      <c r="K70" s="197">
        <f t="shared" si="4"/>
        <v>4517199</v>
      </c>
      <c r="L70" s="315" t="s">
        <v>15</v>
      </c>
      <c r="M70" s="315"/>
      <c r="N70" s="60" t="s">
        <v>69</v>
      </c>
      <c r="O70" s="30">
        <v>847100</v>
      </c>
      <c r="P70" s="38" t="s">
        <v>5</v>
      </c>
      <c r="Q70" s="180"/>
      <c r="R70" s="25"/>
      <c r="S70" s="66" t="s">
        <v>97</v>
      </c>
    </row>
    <row r="71" spans="5:19" ht="22.5" customHeight="1" hidden="1">
      <c r="E71" s="32"/>
      <c r="F71" s="32"/>
      <c r="G71" s="30"/>
      <c r="H71" s="38"/>
      <c r="I71" s="202">
        <v>1292445</v>
      </c>
      <c r="J71" s="227"/>
      <c r="K71" s="197">
        <f t="shared" si="4"/>
        <v>1292445</v>
      </c>
      <c r="L71" s="58" t="s">
        <v>14</v>
      </c>
      <c r="M71" s="58"/>
      <c r="N71" s="61" t="s">
        <v>70</v>
      </c>
      <c r="O71" s="41"/>
      <c r="P71" s="38"/>
      <c r="Q71" s="180"/>
      <c r="R71" s="25"/>
      <c r="S71" s="66" t="s">
        <v>97</v>
      </c>
    </row>
    <row r="72" spans="5:18" ht="22.5" customHeight="1">
      <c r="E72" s="32"/>
      <c r="F72" s="32"/>
      <c r="G72" s="30"/>
      <c r="H72" s="38"/>
      <c r="I72" s="202"/>
      <c r="J72" s="227"/>
      <c r="K72" s="197"/>
      <c r="L72" s="58"/>
      <c r="M72" s="58"/>
      <c r="N72" s="61"/>
      <c r="O72" s="41"/>
      <c r="P72" s="38"/>
      <c r="Q72" s="180"/>
      <c r="R72" s="25"/>
    </row>
    <row r="73" spans="5:18" ht="22.5" customHeight="1">
      <c r="E73" s="32"/>
      <c r="F73" s="32"/>
      <c r="G73" s="30"/>
      <c r="H73" s="38"/>
      <c r="I73" s="202"/>
      <c r="J73" s="227"/>
      <c r="K73" s="197"/>
      <c r="L73" s="58"/>
      <c r="M73" s="58"/>
      <c r="N73" s="61"/>
      <c r="O73" s="41"/>
      <c r="P73" s="38"/>
      <c r="Q73" s="180"/>
      <c r="R73" s="25"/>
    </row>
    <row r="74" spans="5:18" ht="22.5" customHeight="1" hidden="1">
      <c r="E74" s="32"/>
      <c r="F74" s="32"/>
      <c r="G74" s="30"/>
      <c r="H74" s="38"/>
      <c r="I74" s="202"/>
      <c r="J74" s="227"/>
      <c r="K74" s="197"/>
      <c r="L74" s="58"/>
      <c r="M74" s="58"/>
      <c r="N74" s="61"/>
      <c r="O74" s="41"/>
      <c r="P74" s="38"/>
      <c r="Q74" s="180"/>
      <c r="R74" s="25"/>
    </row>
    <row r="75" spans="5:18" ht="22.5" customHeight="1">
      <c r="E75" s="32"/>
      <c r="F75" s="32"/>
      <c r="G75" s="30"/>
      <c r="H75" s="38"/>
      <c r="I75" s="202">
        <v>0</v>
      </c>
      <c r="J75" s="227"/>
      <c r="K75" s="197">
        <f t="shared" si="4"/>
        <v>0</v>
      </c>
      <c r="L75" s="315"/>
      <c r="M75" s="315"/>
      <c r="N75" s="75"/>
      <c r="O75" s="62"/>
      <c r="P75" s="38"/>
      <c r="Q75" s="180"/>
      <c r="R75" s="25"/>
    </row>
    <row r="76" spans="5:18" ht="22.5" customHeight="1">
      <c r="E76" s="32"/>
      <c r="F76" s="32"/>
      <c r="G76" s="74">
        <f>INT(SUM(G66:G75)+SUM(H66:H75)/100)</f>
        <v>4761590</v>
      </c>
      <c r="H76" s="52">
        <f>MOD(SUM(H65:H75),100)</f>
        <v>57</v>
      </c>
      <c r="I76" s="219">
        <v>7524251.180000001</v>
      </c>
      <c r="J76" s="220">
        <f>SUM(J66:J75)</f>
        <v>1179160.8900000001</v>
      </c>
      <c r="K76" s="220">
        <f t="shared" si="4"/>
        <v>8703412.07</v>
      </c>
      <c r="L76" s="47"/>
      <c r="M76" s="32"/>
      <c r="N76" s="48"/>
      <c r="O76" s="199">
        <f>INT(SUM(O66:O75)+SUM(P66:P75)/100)</f>
        <v>858151</v>
      </c>
      <c r="P76" s="52">
        <f>MOD(SUM(P65:P75),100)</f>
        <v>23</v>
      </c>
      <c r="Q76" s="180"/>
      <c r="R76" s="25"/>
    </row>
    <row r="77" spans="1:22" s="99" customFormat="1" ht="22.5" customHeight="1">
      <c r="A77" s="113"/>
      <c r="B77" s="113"/>
      <c r="C77" s="113"/>
      <c r="D77" s="113"/>
      <c r="E77" s="64"/>
      <c r="F77" s="106"/>
      <c r="G77" s="235">
        <f>INT(SUM(G64+G76)+SUM(H64+H76)/100)</f>
        <v>8136832</v>
      </c>
      <c r="H77" s="236">
        <f>MOD(SUM(H64,H76),100)</f>
        <v>78</v>
      </c>
      <c r="I77" s="237">
        <v>11722891.98</v>
      </c>
      <c r="J77" s="253">
        <f>J64+J76</f>
        <v>1872353.4700000002</v>
      </c>
      <c r="K77" s="234">
        <f t="shared" si="4"/>
        <v>13595245.450000001</v>
      </c>
      <c r="L77" s="316" t="s">
        <v>91</v>
      </c>
      <c r="M77" s="316"/>
      <c r="N77" s="317"/>
      <c r="O77" s="148">
        <f>INT(SUM(O64+O76)+SUM(P64+P76)/100)</f>
        <v>1580387</v>
      </c>
      <c r="P77" s="147">
        <f>MOD(SUM(P64+P76),100)</f>
        <v>22</v>
      </c>
      <c r="Q77" s="185">
        <f>782621.62+1179160.89</f>
        <v>1961782.5099999998</v>
      </c>
      <c r="R77" s="72" t="s">
        <v>99</v>
      </c>
      <c r="S77" s="73"/>
      <c r="U77" s="254"/>
      <c r="V77" s="254"/>
    </row>
    <row r="78" spans="5:18" ht="22.5" customHeight="1">
      <c r="E78" s="32"/>
      <c r="F78" s="39"/>
      <c r="G78" s="71">
        <v>4924331</v>
      </c>
      <c r="H78" s="205">
        <v>72</v>
      </c>
      <c r="I78" s="202"/>
      <c r="J78" s="227"/>
      <c r="K78" s="197"/>
      <c r="L78" s="313" t="s">
        <v>92</v>
      </c>
      <c r="M78" s="313"/>
      <c r="N78" s="314"/>
      <c r="O78" s="30"/>
      <c r="P78" s="38"/>
      <c r="Q78" s="180">
        <f>Q43-Q77</f>
        <v>4214078.510000001</v>
      </c>
      <c r="R78" s="25" t="s">
        <v>124</v>
      </c>
    </row>
    <row r="79" spans="5:18" ht="22.5" customHeight="1">
      <c r="E79" s="32"/>
      <c r="F79" s="32"/>
      <c r="G79" s="63"/>
      <c r="H79" s="206"/>
      <c r="I79" s="204"/>
      <c r="J79" s="230"/>
      <c r="K79" s="197"/>
      <c r="L79" s="313" t="s">
        <v>93</v>
      </c>
      <c r="M79" s="313"/>
      <c r="N79" s="314"/>
      <c r="O79" s="30"/>
      <c r="P79" s="38"/>
      <c r="Q79" s="180"/>
      <c r="R79" s="25" t="s">
        <v>125</v>
      </c>
    </row>
    <row r="80" spans="5:17" ht="22.5" customHeight="1">
      <c r="E80" s="32"/>
      <c r="F80" s="39"/>
      <c r="G80" s="213"/>
      <c r="H80" s="115"/>
      <c r="I80" s="221"/>
      <c r="J80" s="227"/>
      <c r="K80" s="227"/>
      <c r="L80" s="313" t="s">
        <v>94</v>
      </c>
      <c r="M80" s="313"/>
      <c r="N80" s="314"/>
      <c r="O80" s="283">
        <v>-1273072</v>
      </c>
      <c r="P80" s="105">
        <v>70</v>
      </c>
      <c r="Q80" s="180"/>
    </row>
    <row r="81" spans="5:18" ht="22.5" customHeight="1" thickBot="1">
      <c r="E81" s="214"/>
      <c r="F81" s="32"/>
      <c r="G81" s="215">
        <v>22211360</v>
      </c>
      <c r="H81" s="104">
        <v>43</v>
      </c>
      <c r="I81" s="203"/>
      <c r="J81" s="228"/>
      <c r="K81" s="228">
        <f>K10+K43-K77</f>
        <v>16521969.729999999</v>
      </c>
      <c r="L81" s="313" t="s">
        <v>95</v>
      </c>
      <c r="M81" s="313"/>
      <c r="N81" s="314"/>
      <c r="O81" s="103">
        <v>22211360</v>
      </c>
      <c r="P81" s="104">
        <v>43</v>
      </c>
      <c r="Q81" s="180">
        <f>Q10+Q43-Q77</f>
        <v>16432540.69</v>
      </c>
      <c r="R81" s="25" t="s">
        <v>123</v>
      </c>
    </row>
    <row r="82" spans="5:18" ht="13.5" customHeight="1" thickTop="1">
      <c r="E82" s="47"/>
      <c r="F82" s="47"/>
      <c r="G82" s="32"/>
      <c r="H82" s="116"/>
      <c r="I82" s="158"/>
      <c r="J82" s="226"/>
      <c r="K82" s="163"/>
      <c r="L82" s="53"/>
      <c r="M82" s="53"/>
      <c r="N82" s="53"/>
      <c r="O82" s="32"/>
      <c r="P82" s="116"/>
      <c r="Q82" s="180"/>
      <c r="R82" s="25"/>
    </row>
    <row r="83" spans="5:18" ht="13.5" customHeight="1">
      <c r="E83" s="47"/>
      <c r="F83" s="47"/>
      <c r="G83" s="32"/>
      <c r="H83" s="116"/>
      <c r="I83" s="158"/>
      <c r="J83" s="226"/>
      <c r="K83" s="163"/>
      <c r="L83" s="53"/>
      <c r="M83" s="53"/>
      <c r="N83" s="53"/>
      <c r="O83" s="32"/>
      <c r="P83" s="116"/>
      <c r="Q83" s="180"/>
      <c r="R83" s="25"/>
    </row>
    <row r="84" spans="5:18" ht="21.75" customHeight="1">
      <c r="E84" s="47"/>
      <c r="F84" s="47"/>
      <c r="G84" s="32"/>
      <c r="H84" s="116"/>
      <c r="I84" s="158"/>
      <c r="J84" s="226"/>
      <c r="K84" s="163"/>
      <c r="L84" s="53"/>
      <c r="M84" s="53"/>
      <c r="N84" s="53"/>
      <c r="O84" s="32"/>
      <c r="P84" s="116"/>
      <c r="Q84" s="180"/>
      <c r="R84" s="25"/>
    </row>
    <row r="85" spans="5:19" ht="24.75" customHeight="1">
      <c r="E85" s="165" t="s">
        <v>98</v>
      </c>
      <c r="F85" s="165"/>
      <c r="G85" s="165"/>
      <c r="H85" s="165"/>
      <c r="I85" s="165"/>
      <c r="J85" s="231"/>
      <c r="K85" s="165"/>
      <c r="L85" s="165"/>
      <c r="M85" s="165"/>
      <c r="N85" s="165"/>
      <c r="O85" s="165"/>
      <c r="P85" s="165"/>
      <c r="Q85" s="333" t="s">
        <v>139</v>
      </c>
      <c r="R85" s="333"/>
      <c r="S85" s="333"/>
    </row>
    <row r="86" spans="5:19" ht="24.75" customHeight="1">
      <c r="E86" s="165" t="s">
        <v>156</v>
      </c>
      <c r="F86" s="165"/>
      <c r="G86" s="165"/>
      <c r="H86" s="165"/>
      <c r="I86" s="165"/>
      <c r="J86" s="231"/>
      <c r="K86" s="165"/>
      <c r="L86" s="165"/>
      <c r="M86" s="165"/>
      <c r="N86" s="165"/>
      <c r="O86" s="165"/>
      <c r="P86" s="165"/>
      <c r="Q86" s="334">
        <f>11666657.85+551804.33</f>
        <v>12218462.18</v>
      </c>
      <c r="R86" s="334"/>
      <c r="S86" s="334"/>
    </row>
    <row r="87" spans="5:17" ht="24.75" customHeight="1">
      <c r="E87" s="165" t="s">
        <v>141</v>
      </c>
      <c r="F87" s="166"/>
      <c r="G87" s="166"/>
      <c r="H87" s="166"/>
      <c r="I87" s="166"/>
      <c r="J87" s="232"/>
      <c r="K87" s="166"/>
      <c r="L87" s="166"/>
      <c r="M87" s="166"/>
      <c r="N87" s="166"/>
      <c r="O87" s="166"/>
      <c r="P87" s="166"/>
      <c r="Q87" s="154"/>
    </row>
    <row r="88" spans="9:17" ht="21" customHeight="1">
      <c r="I88" s="233"/>
      <c r="K88" s="233"/>
      <c r="M88" s="299" t="s">
        <v>135</v>
      </c>
      <c r="N88" s="335"/>
      <c r="O88" s="335"/>
      <c r="P88" s="335"/>
      <c r="Q88" s="181"/>
    </row>
    <row r="89" spans="9:17" ht="21" customHeight="1">
      <c r="I89" s="233"/>
      <c r="K89" s="233"/>
      <c r="Q89" s="180"/>
    </row>
    <row r="90" spans="9:17" ht="21" customHeight="1">
      <c r="I90" s="233"/>
      <c r="K90" s="233"/>
      <c r="Q90" s="186"/>
    </row>
    <row r="91" spans="9:17" ht="21" customHeight="1">
      <c r="I91" s="233"/>
      <c r="K91" s="233"/>
      <c r="Q91" s="186"/>
    </row>
    <row r="92" spans="9:17" ht="21" customHeight="1">
      <c r="I92" s="233"/>
      <c r="K92" s="233"/>
      <c r="Q92" s="187"/>
    </row>
    <row r="93" spans="9:17" ht="21" customHeight="1">
      <c r="I93" s="233"/>
      <c r="K93" s="233"/>
      <c r="Q93" s="188"/>
    </row>
    <row r="94" spans="9:11" ht="21" customHeight="1">
      <c r="I94" s="233"/>
      <c r="K94" s="233"/>
    </row>
    <row r="95" spans="9:11" ht="21" customHeight="1">
      <c r="I95" s="233"/>
      <c r="K95" s="233"/>
    </row>
    <row r="96" spans="9:11" ht="21" customHeight="1">
      <c r="I96" s="233"/>
      <c r="K96" s="233"/>
    </row>
    <row r="97" spans="9:11" ht="21" customHeight="1">
      <c r="I97" s="233"/>
      <c r="K97" s="233"/>
    </row>
    <row r="98" spans="9:11" ht="21" customHeight="1">
      <c r="I98" s="233"/>
      <c r="K98" s="233"/>
    </row>
    <row r="99" spans="9:11" ht="21" customHeight="1">
      <c r="I99" s="233"/>
      <c r="K99" s="233"/>
    </row>
    <row r="100" spans="9:11" ht="21" customHeight="1">
      <c r="I100" s="233"/>
      <c r="K100" s="233"/>
    </row>
    <row r="101" spans="9:11" ht="21" customHeight="1">
      <c r="I101" s="233"/>
      <c r="K101" s="233"/>
    </row>
    <row r="102" spans="9:11" ht="21" customHeight="1">
      <c r="I102" s="233"/>
      <c r="K102" s="233"/>
    </row>
    <row r="103" spans="9:11" ht="21" customHeight="1">
      <c r="I103" s="233"/>
      <c r="K103" s="233"/>
    </row>
    <row r="104" spans="9:11" ht="21" customHeight="1">
      <c r="I104" s="233"/>
      <c r="K104" s="233"/>
    </row>
    <row r="105" spans="9:11" ht="21" customHeight="1">
      <c r="I105" s="233"/>
      <c r="K105" s="233"/>
    </row>
    <row r="106" spans="9:11" ht="21" customHeight="1">
      <c r="I106" s="233"/>
      <c r="K106" s="233"/>
    </row>
    <row r="107" spans="9:11" ht="21" customHeight="1">
      <c r="I107" s="233"/>
      <c r="K107" s="233"/>
    </row>
    <row r="108" spans="9:11" ht="21" customHeight="1">
      <c r="I108" s="233"/>
      <c r="K108" s="233"/>
    </row>
    <row r="109" spans="9:11" ht="12.75">
      <c r="I109" s="233"/>
      <c r="K109" s="233"/>
    </row>
    <row r="110" spans="9:11" ht="12.75">
      <c r="I110" s="233"/>
      <c r="K110" s="233"/>
    </row>
    <row r="111" spans="9:11" ht="12.75">
      <c r="I111" s="233"/>
      <c r="K111" s="233"/>
    </row>
    <row r="112" spans="9:11" ht="12.75">
      <c r="I112" s="233"/>
      <c r="K112" s="233"/>
    </row>
    <row r="113" spans="9:11" ht="12.75">
      <c r="I113" s="233"/>
      <c r="K113" s="233"/>
    </row>
    <row r="114" spans="9:11" ht="12.75">
      <c r="I114" s="233"/>
      <c r="K114" s="233"/>
    </row>
    <row r="115" spans="9:11" ht="12.75">
      <c r="I115" s="233"/>
      <c r="K115" s="233"/>
    </row>
    <row r="116" spans="9:11" ht="12.75">
      <c r="I116" s="233"/>
      <c r="K116" s="233"/>
    </row>
    <row r="117" spans="9:11" ht="12.75">
      <c r="I117" s="233"/>
      <c r="K117" s="233"/>
    </row>
    <row r="118" spans="9:11" ht="12.75">
      <c r="I118" s="233"/>
      <c r="K118" s="233"/>
    </row>
    <row r="119" spans="9:11" ht="12.75">
      <c r="I119" s="233"/>
      <c r="K119" s="233"/>
    </row>
    <row r="120" spans="9:11" ht="12.75">
      <c r="I120" s="233"/>
      <c r="K120" s="233"/>
    </row>
    <row r="121" spans="9:11" ht="12.75">
      <c r="I121" s="233"/>
      <c r="K121" s="233"/>
    </row>
    <row r="122" spans="9:11" ht="12.75">
      <c r="I122" s="233"/>
      <c r="K122" s="233"/>
    </row>
    <row r="123" spans="9:11" ht="12.75">
      <c r="I123" s="233"/>
      <c r="K123" s="233"/>
    </row>
    <row r="124" spans="9:11" ht="12.75">
      <c r="I124" s="233"/>
      <c r="K124" s="233"/>
    </row>
    <row r="125" spans="9:11" ht="12.75">
      <c r="I125" s="233"/>
      <c r="K125" s="233"/>
    </row>
    <row r="126" spans="9:11" ht="12.75">
      <c r="I126" s="233"/>
      <c r="K126" s="233"/>
    </row>
    <row r="127" spans="9:11" ht="12.75">
      <c r="I127" s="233"/>
      <c r="K127" s="233"/>
    </row>
    <row r="128" spans="9:11" ht="12.75">
      <c r="I128" s="233"/>
      <c r="K128" s="233"/>
    </row>
    <row r="129" spans="9:11" ht="12.75">
      <c r="I129" s="233"/>
      <c r="K129" s="233"/>
    </row>
    <row r="130" spans="9:11" ht="12.75">
      <c r="I130" s="233"/>
      <c r="K130" s="233"/>
    </row>
    <row r="131" spans="9:11" ht="12.75">
      <c r="I131" s="233"/>
      <c r="K131" s="233"/>
    </row>
    <row r="132" spans="9:11" ht="12.75">
      <c r="I132" s="233"/>
      <c r="K132" s="233"/>
    </row>
    <row r="133" spans="9:11" ht="12.75">
      <c r="I133" s="233"/>
      <c r="K133" s="233"/>
    </row>
    <row r="134" spans="9:11" ht="12.75">
      <c r="I134" s="233"/>
      <c r="K134" s="233"/>
    </row>
    <row r="135" spans="9:11" ht="12.75">
      <c r="I135" s="233"/>
      <c r="K135" s="233"/>
    </row>
    <row r="136" spans="9:11" ht="12.75">
      <c r="I136" s="233"/>
      <c r="K136" s="233"/>
    </row>
    <row r="137" spans="9:11" ht="12.75">
      <c r="I137" s="233"/>
      <c r="K137" s="233"/>
    </row>
    <row r="138" spans="9:11" ht="12.75">
      <c r="I138" s="233"/>
      <c r="K138" s="233"/>
    </row>
    <row r="139" spans="9:11" ht="12.75">
      <c r="I139" s="233"/>
      <c r="K139" s="233"/>
    </row>
    <row r="140" spans="9:11" ht="12.75">
      <c r="I140" s="233"/>
      <c r="K140" s="233"/>
    </row>
    <row r="141" spans="9:11" ht="12.75">
      <c r="I141" s="233"/>
      <c r="K141" s="233"/>
    </row>
    <row r="142" spans="9:11" ht="12.75">
      <c r="I142" s="233"/>
      <c r="K142" s="233"/>
    </row>
    <row r="143" spans="9:11" ht="12.75">
      <c r="I143" s="233"/>
      <c r="K143" s="233"/>
    </row>
    <row r="144" spans="9:11" ht="12.75">
      <c r="I144" s="233"/>
      <c r="K144" s="233"/>
    </row>
    <row r="145" spans="9:11" ht="12.75">
      <c r="I145" s="233"/>
      <c r="K145" s="233"/>
    </row>
    <row r="146" spans="9:11" ht="12.75">
      <c r="I146" s="233"/>
      <c r="K146" s="233"/>
    </row>
    <row r="147" spans="9:11" ht="12.75">
      <c r="I147" s="233"/>
      <c r="K147" s="233"/>
    </row>
    <row r="148" spans="9:11" ht="12.75">
      <c r="I148" s="233"/>
      <c r="K148" s="233"/>
    </row>
    <row r="149" spans="9:11" ht="12.75">
      <c r="I149" s="233"/>
      <c r="K149" s="233"/>
    </row>
    <row r="150" spans="9:11" ht="12.75">
      <c r="I150" s="233"/>
      <c r="K150" s="233"/>
    </row>
    <row r="151" spans="9:11" ht="12.75">
      <c r="I151" s="233"/>
      <c r="K151" s="233"/>
    </row>
    <row r="152" spans="9:11" ht="12.75">
      <c r="I152" s="233"/>
      <c r="K152" s="233"/>
    </row>
    <row r="153" spans="9:11" ht="12.75">
      <c r="I153" s="233"/>
      <c r="K153" s="233"/>
    </row>
    <row r="154" spans="9:11" ht="12.75">
      <c r="I154" s="233"/>
      <c r="K154" s="233"/>
    </row>
    <row r="155" spans="9:11" ht="12.75">
      <c r="I155" s="233"/>
      <c r="K155" s="233"/>
    </row>
    <row r="156" spans="9:11" ht="12.75">
      <c r="I156" s="233"/>
      <c r="K156" s="233"/>
    </row>
    <row r="157" spans="9:11" ht="12.75">
      <c r="I157" s="233"/>
      <c r="K157" s="233"/>
    </row>
    <row r="158" spans="9:11" ht="12.75">
      <c r="I158" s="233"/>
      <c r="K158" s="233"/>
    </row>
    <row r="159" spans="9:11" ht="12.75">
      <c r="I159" s="233"/>
      <c r="K159" s="233"/>
    </row>
    <row r="160" spans="9:11" ht="12.75">
      <c r="I160" s="233"/>
      <c r="K160" s="233"/>
    </row>
    <row r="161" spans="9:11" ht="12.75">
      <c r="I161" s="233"/>
      <c r="K161" s="233"/>
    </row>
    <row r="162" spans="9:11" ht="12.75">
      <c r="I162" s="233"/>
      <c r="K162" s="233"/>
    </row>
  </sheetData>
  <sheetProtection/>
  <mergeCells count="57">
    <mergeCell ref="O8:P8"/>
    <mergeCell ref="E2:P2"/>
    <mergeCell ref="E3:P3"/>
    <mergeCell ref="E5:P5"/>
    <mergeCell ref="E7:H7"/>
    <mergeCell ref="L7:M7"/>
    <mergeCell ref="O7:P7"/>
    <mergeCell ref="E8:F8"/>
    <mergeCell ref="G8:H8"/>
    <mergeCell ref="L8:M8"/>
    <mergeCell ref="Q85:S85"/>
    <mergeCell ref="Q86:S86"/>
    <mergeCell ref="M88:P88"/>
    <mergeCell ref="L22:M22"/>
    <mergeCell ref="L25:M25"/>
    <mergeCell ref="L26:M26"/>
    <mergeCell ref="L24:M24"/>
    <mergeCell ref="L38:M38"/>
    <mergeCell ref="L43:M43"/>
    <mergeCell ref="L40:M40"/>
    <mergeCell ref="O50:P50"/>
    <mergeCell ref="E9:F9"/>
    <mergeCell ref="G9:H9"/>
    <mergeCell ref="L9:M9"/>
    <mergeCell ref="L23:M23"/>
    <mergeCell ref="O9:P9"/>
    <mergeCell ref="O52:P52"/>
    <mergeCell ref="E51:F51"/>
    <mergeCell ref="G51:H51"/>
    <mergeCell ref="L51:M51"/>
    <mergeCell ref="O51:P51"/>
    <mergeCell ref="E50:H50"/>
    <mergeCell ref="L50:M50"/>
    <mergeCell ref="L54:M54"/>
    <mergeCell ref="L55:M55"/>
    <mergeCell ref="L56:M56"/>
    <mergeCell ref="E52:F52"/>
    <mergeCell ref="G52:H52"/>
    <mergeCell ref="L52:M52"/>
    <mergeCell ref="L61:M61"/>
    <mergeCell ref="L62:M62"/>
    <mergeCell ref="L63:M63"/>
    <mergeCell ref="L65:M65"/>
    <mergeCell ref="L57:M57"/>
    <mergeCell ref="L58:M58"/>
    <mergeCell ref="L59:M59"/>
    <mergeCell ref="L60:M60"/>
    <mergeCell ref="R19:S19"/>
    <mergeCell ref="L80:N80"/>
    <mergeCell ref="L81:N81"/>
    <mergeCell ref="L75:M75"/>
    <mergeCell ref="L77:N77"/>
    <mergeCell ref="L78:N78"/>
    <mergeCell ref="L79:N79"/>
    <mergeCell ref="L66:M66"/>
    <mergeCell ref="L67:M67"/>
    <mergeCell ref="L70:M70"/>
  </mergeCells>
  <printOptions/>
  <pageMargins left="0.33" right="0.11" top="0.16" bottom="0.3" header="0.16" footer="0.2"/>
  <pageSetup horizontalDpi="600" verticalDpi="60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.28125" style="0" customWidth="1"/>
    <col min="2" max="2" width="23.421875" style="0" customWidth="1"/>
    <col min="3" max="3" width="22.140625" style="0" customWidth="1"/>
    <col min="4" max="4" width="22.00390625" style="0" customWidth="1"/>
    <col min="5" max="5" width="20.421875" style="0" customWidth="1"/>
    <col min="6" max="6" width="11.28125" style="0" customWidth="1"/>
    <col min="7" max="7" width="16.8515625" style="43" customWidth="1"/>
    <col min="8" max="8" width="18.8515625" style="0" customWidth="1"/>
    <col min="11" max="11" width="17.00390625" style="0" customWidth="1"/>
  </cols>
  <sheetData>
    <row r="1" spans="2:7" ht="26.25">
      <c r="B1" s="78" t="s">
        <v>0</v>
      </c>
      <c r="C1" s="79"/>
      <c r="D1" s="270" t="s">
        <v>101</v>
      </c>
      <c r="F1" s="80"/>
      <c r="G1" s="149"/>
    </row>
    <row r="2" spans="1:7" ht="13.5" customHeight="1">
      <c r="A2" s="81"/>
      <c r="B2" s="82"/>
      <c r="C2" s="79"/>
      <c r="D2" s="82"/>
      <c r="E2" s="82"/>
      <c r="F2" s="82"/>
      <c r="G2" s="150"/>
    </row>
    <row r="3" spans="1:7" ht="28.5">
      <c r="A3" s="83"/>
      <c r="B3" s="347" t="s">
        <v>102</v>
      </c>
      <c r="C3" s="348"/>
      <c r="D3" s="261" t="s">
        <v>173</v>
      </c>
      <c r="E3" s="83"/>
      <c r="F3" s="84"/>
      <c r="G3" s="149"/>
    </row>
    <row r="4" spans="2:6" ht="30.75" customHeight="1">
      <c r="B4" s="349" t="s">
        <v>184</v>
      </c>
      <c r="C4" s="349"/>
      <c r="D4" s="349"/>
      <c r="E4" s="268">
        <v>21662936.73</v>
      </c>
      <c r="F4" s="269" t="s">
        <v>58</v>
      </c>
    </row>
    <row r="5" spans="1:7" ht="23.25">
      <c r="A5" s="81"/>
      <c r="B5" s="271" t="s">
        <v>103</v>
      </c>
      <c r="C5" s="82"/>
      <c r="D5" s="79"/>
      <c r="E5" s="81"/>
      <c r="F5" s="81"/>
      <c r="G5" s="151"/>
    </row>
    <row r="6" spans="1:7" ht="23.25">
      <c r="A6" s="81"/>
      <c r="B6" s="88" t="s">
        <v>104</v>
      </c>
      <c r="C6" s="88" t="s">
        <v>105</v>
      </c>
      <c r="D6" s="89" t="s">
        <v>106</v>
      </c>
      <c r="E6" s="81"/>
      <c r="F6" s="82"/>
      <c r="G6" s="151"/>
    </row>
    <row r="7" spans="1:7" ht="23.25">
      <c r="A7" s="81"/>
      <c r="B7" s="90" t="s">
        <v>107</v>
      </c>
      <c r="C7" s="90" t="s">
        <v>108</v>
      </c>
      <c r="D7" s="91" t="s">
        <v>109</v>
      </c>
      <c r="E7" s="85" t="str">
        <f>+D7</f>
        <v>...........................</v>
      </c>
      <c r="F7" s="86" t="s">
        <v>58</v>
      </c>
      <c r="G7" s="151"/>
    </row>
    <row r="8" spans="1:7" ht="23.25">
      <c r="A8" s="81"/>
      <c r="B8" s="90"/>
      <c r="C8" s="90"/>
      <c r="D8" s="91"/>
      <c r="E8" s="268"/>
      <c r="F8" s="86"/>
      <c r="G8" s="151"/>
    </row>
    <row r="9" spans="1:7" ht="23.25">
      <c r="A9" s="81"/>
      <c r="B9" s="272" t="s">
        <v>110</v>
      </c>
      <c r="C9" s="92"/>
      <c r="D9" s="79"/>
      <c r="E9" s="81"/>
      <c r="F9" s="81"/>
      <c r="G9" s="151"/>
    </row>
    <row r="10" spans="1:7" ht="23.25">
      <c r="A10" s="81"/>
      <c r="B10" s="88" t="s">
        <v>111</v>
      </c>
      <c r="C10" s="88" t="s">
        <v>112</v>
      </c>
      <c r="D10" s="89" t="s">
        <v>106</v>
      </c>
      <c r="E10" s="81"/>
      <c r="F10" s="81"/>
      <c r="G10" s="151"/>
    </row>
    <row r="11" spans="1:7" ht="22.5" customHeight="1">
      <c r="A11" s="81"/>
      <c r="B11" s="90">
        <v>239871</v>
      </c>
      <c r="C11" s="92">
        <f>1085255</f>
        <v>1085255</v>
      </c>
      <c r="D11" s="93">
        <v>1200</v>
      </c>
      <c r="E11" s="91">
        <f>D11</f>
        <v>1200</v>
      </c>
      <c r="F11" s="92" t="s">
        <v>58</v>
      </c>
      <c r="G11" s="151"/>
    </row>
    <row r="12" spans="1:7" ht="22.5" customHeight="1">
      <c r="A12" s="81"/>
      <c r="B12" s="90">
        <v>239871</v>
      </c>
      <c r="C12" s="92">
        <f>1085256</f>
        <v>1085256</v>
      </c>
      <c r="D12" s="93">
        <v>300</v>
      </c>
      <c r="E12" s="91">
        <f>D12</f>
        <v>300</v>
      </c>
      <c r="F12" s="92" t="s">
        <v>58</v>
      </c>
      <c r="G12" s="151"/>
    </row>
    <row r="13" spans="1:7" ht="22.5" customHeight="1">
      <c r="A13" s="81"/>
      <c r="B13" s="90">
        <v>239871</v>
      </c>
      <c r="C13" s="92">
        <v>1085260</v>
      </c>
      <c r="D13" s="93">
        <v>900</v>
      </c>
      <c r="E13" s="91">
        <f>D13</f>
        <v>900</v>
      </c>
      <c r="F13" s="92" t="s">
        <v>58</v>
      </c>
      <c r="G13" s="151"/>
    </row>
    <row r="14" spans="1:7" ht="22.5" customHeight="1">
      <c r="A14" s="81"/>
      <c r="B14" s="90">
        <v>239981</v>
      </c>
      <c r="C14" s="92">
        <v>3268769</v>
      </c>
      <c r="D14" s="93">
        <v>8856</v>
      </c>
      <c r="E14" s="91">
        <f>D14</f>
        <v>8856</v>
      </c>
      <c r="F14" s="92" t="s">
        <v>58</v>
      </c>
      <c r="G14" s="151"/>
    </row>
    <row r="15" spans="1:7" ht="22.5" customHeight="1">
      <c r="A15" s="81"/>
      <c r="B15" s="90">
        <v>239986</v>
      </c>
      <c r="C15" s="92">
        <v>3268775</v>
      </c>
      <c r="D15" s="93">
        <v>2500</v>
      </c>
      <c r="E15" s="91">
        <f>D15</f>
        <v>2500</v>
      </c>
      <c r="F15" s="92" t="s">
        <v>58</v>
      </c>
      <c r="G15" s="151"/>
    </row>
    <row r="16" spans="1:7" ht="22.5" customHeight="1">
      <c r="A16" s="81"/>
      <c r="B16" s="90"/>
      <c r="C16" s="92"/>
      <c r="D16" s="93"/>
      <c r="E16" s="91"/>
      <c r="F16" s="92"/>
      <c r="G16" s="151"/>
    </row>
    <row r="17" spans="1:7" ht="22.5" customHeight="1">
      <c r="A17" s="81"/>
      <c r="B17" s="90"/>
      <c r="C17" s="92"/>
      <c r="D17" s="93"/>
      <c r="E17" s="91"/>
      <c r="F17" s="92"/>
      <c r="G17" s="151"/>
    </row>
    <row r="18" spans="1:7" ht="22.5" customHeight="1">
      <c r="A18" s="81"/>
      <c r="B18" s="90"/>
      <c r="C18" s="92"/>
      <c r="D18" s="93"/>
      <c r="E18" s="91"/>
      <c r="F18" s="92"/>
      <c r="G18" s="151"/>
    </row>
    <row r="19" spans="1:7" ht="22.5" customHeight="1">
      <c r="A19" s="81"/>
      <c r="B19" s="90"/>
      <c r="C19" s="92"/>
      <c r="D19" s="93"/>
      <c r="E19" s="91"/>
      <c r="F19" s="92"/>
      <c r="G19" s="151"/>
    </row>
    <row r="20" spans="1:7" ht="22.5" customHeight="1">
      <c r="A20" s="81"/>
      <c r="B20" s="90"/>
      <c r="C20" s="92"/>
      <c r="D20" s="93"/>
      <c r="E20" s="91"/>
      <c r="F20" s="92"/>
      <c r="G20" s="151"/>
    </row>
    <row r="21" spans="1:7" ht="22.5" customHeight="1">
      <c r="A21" s="81"/>
      <c r="B21" s="90"/>
      <c r="C21" s="92"/>
      <c r="D21" s="93"/>
      <c r="E21" s="91"/>
      <c r="F21" s="92"/>
      <c r="G21" s="151"/>
    </row>
    <row r="22" spans="1:7" ht="22.5" customHeight="1">
      <c r="A22" s="81"/>
      <c r="B22" s="90"/>
      <c r="C22" s="92"/>
      <c r="D22" s="93"/>
      <c r="E22" s="91"/>
      <c r="F22" s="92"/>
      <c r="G22" s="151"/>
    </row>
    <row r="23" spans="1:7" ht="22.5" customHeight="1">
      <c r="A23" s="81"/>
      <c r="B23" s="90"/>
      <c r="C23" s="92"/>
      <c r="D23" s="93"/>
      <c r="E23" s="91"/>
      <c r="F23" s="92"/>
      <c r="G23" s="151"/>
    </row>
    <row r="24" spans="1:7" ht="22.5" customHeight="1">
      <c r="A24" s="81"/>
      <c r="B24" s="90"/>
      <c r="C24" s="92"/>
      <c r="D24" s="93"/>
      <c r="E24" s="91"/>
      <c r="F24" s="92"/>
      <c r="G24" s="151"/>
    </row>
    <row r="25" spans="1:7" ht="24" customHeight="1" thickBot="1">
      <c r="A25" s="81"/>
      <c r="B25" s="90"/>
      <c r="C25" s="92"/>
      <c r="D25" s="260"/>
      <c r="E25" s="155">
        <f>SUM(E11:E24)</f>
        <v>13756</v>
      </c>
      <c r="F25" s="208" t="s">
        <v>58</v>
      </c>
      <c r="G25" s="151"/>
    </row>
    <row r="26" spans="1:8" ht="24" thickTop="1">
      <c r="A26" s="81"/>
      <c r="B26" s="87" t="s">
        <v>113</v>
      </c>
      <c r="C26" s="82"/>
      <c r="D26" s="79"/>
      <c r="E26" s="94"/>
      <c r="F26" s="91"/>
      <c r="G26" s="151"/>
      <c r="H26" s="153"/>
    </row>
    <row r="27" spans="1:7" ht="23.25">
      <c r="A27" s="81"/>
      <c r="B27" s="87" t="s">
        <v>18</v>
      </c>
      <c r="C27" s="82"/>
      <c r="D27" s="79"/>
      <c r="E27" s="81"/>
      <c r="F27" s="81"/>
      <c r="G27" s="151"/>
    </row>
    <row r="28" spans="1:7" ht="23.25">
      <c r="A28" s="81"/>
      <c r="B28" s="92" t="s">
        <v>114</v>
      </c>
      <c r="C28" s="92" t="s">
        <v>114</v>
      </c>
      <c r="D28" s="95" t="s">
        <v>114</v>
      </c>
      <c r="E28" s="86" t="s">
        <v>114</v>
      </c>
      <c r="F28" s="86" t="s">
        <v>58</v>
      </c>
      <c r="G28" s="151"/>
    </row>
    <row r="29" spans="1:11" ht="23.25">
      <c r="A29" s="81"/>
      <c r="B29" s="92" t="s">
        <v>114</v>
      </c>
      <c r="C29" s="92" t="s">
        <v>114</v>
      </c>
      <c r="D29" s="95" t="s">
        <v>114</v>
      </c>
      <c r="E29" s="86" t="s">
        <v>114</v>
      </c>
      <c r="F29" s="86" t="s">
        <v>58</v>
      </c>
      <c r="G29" s="152"/>
      <c r="H29" s="99"/>
      <c r="K29" s="262"/>
    </row>
    <row r="30" spans="1:8" ht="33" customHeight="1">
      <c r="A30" s="96"/>
      <c r="B30" s="350" t="s">
        <v>185</v>
      </c>
      <c r="C30" s="350"/>
      <c r="D30" s="351"/>
      <c r="E30" s="268">
        <v>21649180.73</v>
      </c>
      <c r="F30" s="269" t="s">
        <v>58</v>
      </c>
      <c r="G30" s="152"/>
      <c r="H30" s="207"/>
    </row>
    <row r="31" spans="1:7" ht="23.25">
      <c r="A31" s="349" t="s">
        <v>115</v>
      </c>
      <c r="B31" s="349"/>
      <c r="C31" s="349"/>
      <c r="D31" s="282" t="s">
        <v>136</v>
      </c>
      <c r="E31" s="97"/>
      <c r="F31" s="97"/>
      <c r="G31" s="151"/>
    </row>
    <row r="32" spans="1:8" ht="32.25" customHeight="1">
      <c r="A32" s="344" t="s">
        <v>186</v>
      </c>
      <c r="B32" s="344"/>
      <c r="C32" s="344"/>
      <c r="D32" s="344" t="s">
        <v>187</v>
      </c>
      <c r="E32" s="344"/>
      <c r="F32" s="344"/>
      <c r="G32" s="151"/>
      <c r="H32" s="153"/>
    </row>
    <row r="33" spans="1:8" ht="23.25">
      <c r="A33" s="80" t="s">
        <v>140</v>
      </c>
      <c r="B33" s="80"/>
      <c r="C33" s="80"/>
      <c r="D33" s="80" t="s">
        <v>144</v>
      </c>
      <c r="E33" s="80"/>
      <c r="F33" s="80"/>
      <c r="G33" s="151"/>
      <c r="H33" s="153"/>
    </row>
    <row r="34" spans="1:7" ht="27.75" customHeight="1">
      <c r="A34" s="345" t="s">
        <v>143</v>
      </c>
      <c r="B34" s="345"/>
      <c r="C34" s="345"/>
      <c r="D34" s="346" t="s">
        <v>142</v>
      </c>
      <c r="E34" s="346"/>
      <c r="F34" s="346"/>
      <c r="G34" s="151"/>
    </row>
  </sheetData>
  <sheetProtection/>
  <mergeCells count="8">
    <mergeCell ref="A32:C32"/>
    <mergeCell ref="D32:F32"/>
    <mergeCell ref="A34:C34"/>
    <mergeCell ref="D34:F34"/>
    <mergeCell ref="B3:C3"/>
    <mergeCell ref="B4:D4"/>
    <mergeCell ref="B30:D30"/>
    <mergeCell ref="A31:C31"/>
  </mergeCells>
  <printOptions/>
  <pageMargins left="0.62" right="0.11" top="0.5" bottom="0.15" header="0.16" footer="0.1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Windows User</cp:lastModifiedBy>
  <cp:lastPrinted>2014-02-18T08:00:22Z</cp:lastPrinted>
  <dcterms:created xsi:type="dcterms:W3CDTF">2011-08-30T02:59:57Z</dcterms:created>
  <dcterms:modified xsi:type="dcterms:W3CDTF">2014-11-04T03:32:49Z</dcterms:modified>
  <cp:category/>
  <cp:version/>
  <cp:contentType/>
  <cp:contentStatus/>
</cp:coreProperties>
</file>